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imac\Downloads\DINET\mac modif\"/>
    </mc:Choice>
  </mc:AlternateContent>
  <xr:revisionPtr revIDLastSave="0" documentId="13_ncr:1_{D48032C8-BF45-4DAE-B571-1F643E323F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ADOS" sheetId="2" r:id="rId1"/>
    <sheet name="Hoja1" sheetId="14" r:id="rId2"/>
    <sheet name="UBICACION" sheetId="4" r:id="rId3"/>
    <sheet name="VARIANS" sheetId="13" r:id="rId4"/>
    <sheet name="TEXTO" sheetId="12" r:id="rId5"/>
    <sheet name="ubc" sheetId="8" state="hidden" r:id="rId6"/>
    <sheet name="unds" sheetId="9" state="hidden" r:id="rId7"/>
    <sheet name="sku" sheetId="7" state="hidden" r:id="rId8"/>
    <sheet name="soles" sheetId="11" state="hidden" r:id="rId9"/>
  </sheets>
  <definedNames>
    <definedName name="_xlnm._FilterDatabase" localSheetId="0" hidden="1">LISTADOS!$A$8:$AB$1273</definedName>
    <definedName name="_xlnm._FilterDatabase" localSheetId="8" hidden="1">soles!$F$1:$M$37</definedName>
    <definedName name="_xlnm._FilterDatabase" localSheetId="4" hidden="1">TEXTO!$A$1:$G$277</definedName>
    <definedName name="_xlnm._FilterDatabase" localSheetId="2" hidden="1">UBICACION!$A$9:$V$10</definedName>
    <definedName name="_xlnm._FilterDatabase" localSheetId="6" hidden="1">unds!$F$1:$M$37</definedName>
    <definedName name="_xlnm._FilterDatabase" localSheetId="3" hidden="1">VARIANS!#REF!</definedName>
    <definedName name="_xlcn.WorksheetConnection_PLANTILLARESULTADOSDELINVENTARIOPASILLO.xlsmTABLAINV" hidden="1">TABLAINV[]</definedName>
    <definedName name="_xlnm.Print_Area" localSheetId="0">LISTADOS!$C$1:$R$1273</definedName>
    <definedName name="_xlnm.Print_Area" localSheetId="3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Linea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  <pivotCache cacheId="8" r:id="rId18"/>
    <pivotCache cacheId="9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53" i="2" l="1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S853" i="2"/>
  <c r="U853" i="2" s="1"/>
  <c r="S854" i="2"/>
  <c r="U854" i="2" s="1"/>
  <c r="S855" i="2"/>
  <c r="Y855" i="2" s="1"/>
  <c r="S856" i="2"/>
  <c r="Y856" i="2" s="1"/>
  <c r="S857" i="2"/>
  <c r="Y857" i="2" s="1"/>
  <c r="S858" i="2"/>
  <c r="Y858" i="2" s="1"/>
  <c r="S859" i="2"/>
  <c r="Y859" i="2" s="1"/>
  <c r="S860" i="2"/>
  <c r="Y860" i="2" s="1"/>
  <c r="S861" i="2"/>
  <c r="Y861" i="2" s="1"/>
  <c r="S862" i="2"/>
  <c r="Y862" i="2" s="1"/>
  <c r="S863" i="2"/>
  <c r="Y863" i="2" s="1"/>
  <c r="S864" i="2"/>
  <c r="Y864" i="2" s="1"/>
  <c r="S865" i="2"/>
  <c r="Y865" i="2" s="1"/>
  <c r="S866" i="2"/>
  <c r="Y866" i="2" s="1"/>
  <c r="S867" i="2"/>
  <c r="Y867" i="2" s="1"/>
  <c r="S868" i="2"/>
  <c r="Y868" i="2" s="1"/>
  <c r="S869" i="2"/>
  <c r="Y869" i="2" s="1"/>
  <c r="S870" i="2"/>
  <c r="Y870" i="2" s="1"/>
  <c r="S871" i="2"/>
  <c r="Y871" i="2" s="1"/>
  <c r="S872" i="2"/>
  <c r="Y872" i="2" s="1"/>
  <c r="S873" i="2"/>
  <c r="U873" i="2" s="1"/>
  <c r="S874" i="2"/>
  <c r="U874" i="2" s="1"/>
  <c r="S875" i="2"/>
  <c r="Y875" i="2" s="1"/>
  <c r="S876" i="2"/>
  <c r="S877" i="2"/>
  <c r="S878" i="2"/>
  <c r="S879" i="2"/>
  <c r="U879" i="2" s="1"/>
  <c r="S880" i="2"/>
  <c r="Y880" i="2" s="1"/>
  <c r="S881" i="2"/>
  <c r="U881" i="2" s="1"/>
  <c r="S882" i="2"/>
  <c r="Y882" i="2" s="1"/>
  <c r="S883" i="2"/>
  <c r="Y883" i="2" s="1"/>
  <c r="S884" i="2"/>
  <c r="Y884" i="2" s="1"/>
  <c r="S885" i="2"/>
  <c r="Y885" i="2" s="1"/>
  <c r="S886" i="2"/>
  <c r="Y886" i="2" s="1"/>
  <c r="S887" i="2"/>
  <c r="Y887" i="2" s="1"/>
  <c r="S888" i="2"/>
  <c r="Y888" i="2" s="1"/>
  <c r="S889" i="2"/>
  <c r="Y889" i="2" s="1"/>
  <c r="S890" i="2"/>
  <c r="Y890" i="2" s="1"/>
  <c r="S891" i="2"/>
  <c r="Y891" i="2" s="1"/>
  <c r="S892" i="2"/>
  <c r="Y892" i="2" s="1"/>
  <c r="S893" i="2"/>
  <c r="Y893" i="2" s="1"/>
  <c r="S894" i="2"/>
  <c r="Y894" i="2" s="1"/>
  <c r="S895" i="2"/>
  <c r="Y895" i="2" s="1"/>
  <c r="S896" i="2"/>
  <c r="Y896" i="2" s="1"/>
  <c r="S897" i="2"/>
  <c r="S898" i="2"/>
  <c r="S899" i="2"/>
  <c r="Y899" i="2" s="1"/>
  <c r="S900" i="2"/>
  <c r="S901" i="2"/>
  <c r="S902" i="2"/>
  <c r="S903" i="2"/>
  <c r="Y903" i="2" s="1"/>
  <c r="S904" i="2"/>
  <c r="Y904" i="2" s="1"/>
  <c r="S905" i="2"/>
  <c r="U905" i="2" s="1"/>
  <c r="S906" i="2"/>
  <c r="Y906" i="2" s="1"/>
  <c r="S907" i="2"/>
  <c r="Y907" i="2" s="1"/>
  <c r="S908" i="2"/>
  <c r="Y908" i="2" s="1"/>
  <c r="S909" i="2"/>
  <c r="Y909" i="2" s="1"/>
  <c r="S910" i="2"/>
  <c r="Y910" i="2" s="1"/>
  <c r="S911" i="2"/>
  <c r="Y911" i="2" s="1"/>
  <c r="S912" i="2"/>
  <c r="Y912" i="2" s="1"/>
  <c r="S913" i="2"/>
  <c r="Y913" i="2" s="1"/>
  <c r="S914" i="2"/>
  <c r="U914" i="2" s="1"/>
  <c r="S915" i="2"/>
  <c r="U915" i="2" s="1"/>
  <c r="S916" i="2"/>
  <c r="S917" i="2"/>
  <c r="Y917" i="2" s="1"/>
  <c r="S918" i="2"/>
  <c r="Y918" i="2" s="1"/>
  <c r="S919" i="2"/>
  <c r="Y919" i="2" s="1"/>
  <c r="S920" i="2"/>
  <c r="Y920" i="2" s="1"/>
  <c r="S921" i="2"/>
  <c r="S922" i="2"/>
  <c r="S923" i="2"/>
  <c r="S924" i="2"/>
  <c r="S925" i="2"/>
  <c r="S926" i="2"/>
  <c r="U926" i="2" s="1"/>
  <c r="S927" i="2"/>
  <c r="U927" i="2" s="1"/>
  <c r="S928" i="2"/>
  <c r="U928" i="2" s="1"/>
  <c r="S929" i="2"/>
  <c r="U929" i="2" s="1"/>
  <c r="S930" i="2"/>
  <c r="Y930" i="2" s="1"/>
  <c r="S931" i="2"/>
  <c r="Y931" i="2" s="1"/>
  <c r="S932" i="2"/>
  <c r="Y932" i="2" s="1"/>
  <c r="S933" i="2"/>
  <c r="Y933" i="2" s="1"/>
  <c r="S934" i="2"/>
  <c r="Y934" i="2" s="1"/>
  <c r="S935" i="2"/>
  <c r="Y935" i="2" s="1"/>
  <c r="S936" i="2"/>
  <c r="Y936" i="2" s="1"/>
  <c r="S937" i="2"/>
  <c r="Y937" i="2" s="1"/>
  <c r="S938" i="2"/>
  <c r="Y938" i="2" s="1"/>
  <c r="S939" i="2"/>
  <c r="S940" i="2"/>
  <c r="U940" i="2" s="1"/>
  <c r="S941" i="2"/>
  <c r="U941" i="2" s="1"/>
  <c r="S942" i="2"/>
  <c r="U942" i="2" s="1"/>
  <c r="S943" i="2"/>
  <c r="U943" i="2" s="1"/>
  <c r="S944" i="2"/>
  <c r="Y944" i="2" s="1"/>
  <c r="S945" i="2"/>
  <c r="U945" i="2" s="1"/>
  <c r="S946" i="2"/>
  <c r="U946" i="2" s="1"/>
  <c r="S947" i="2"/>
  <c r="U947" i="2" s="1"/>
  <c r="S948" i="2"/>
  <c r="S949" i="2"/>
  <c r="S950" i="2"/>
  <c r="U950" i="2" s="1"/>
  <c r="S951" i="2"/>
  <c r="U951" i="2" s="1"/>
  <c r="S952" i="2"/>
  <c r="U952" i="2" s="1"/>
  <c r="S953" i="2"/>
  <c r="U953" i="2" s="1"/>
  <c r="S954" i="2"/>
  <c r="Y954" i="2" s="1"/>
  <c r="S955" i="2"/>
  <c r="Y955" i="2" s="1"/>
  <c r="S956" i="2"/>
  <c r="Y956" i="2" s="1"/>
  <c r="S957" i="2"/>
  <c r="Y957" i="2" s="1"/>
  <c r="S958" i="2"/>
  <c r="Y958" i="2" s="1"/>
  <c r="S959" i="2"/>
  <c r="Y959" i="2" s="1"/>
  <c r="S960" i="2"/>
  <c r="Y960" i="2" s="1"/>
  <c r="S961" i="2"/>
  <c r="U961" i="2" s="1"/>
  <c r="S962" i="2"/>
  <c r="Y962" i="2" s="1"/>
  <c r="S963" i="2"/>
  <c r="S964" i="2"/>
  <c r="S965" i="2"/>
  <c r="S966" i="2"/>
  <c r="S967" i="2"/>
  <c r="S968" i="2"/>
  <c r="S969" i="2"/>
  <c r="S970" i="2"/>
  <c r="S971" i="2"/>
  <c r="U971" i="2" s="1"/>
  <c r="S972" i="2"/>
  <c r="S973" i="2"/>
  <c r="S974" i="2"/>
  <c r="Y974" i="2" s="1"/>
  <c r="S975" i="2"/>
  <c r="Y975" i="2" s="1"/>
  <c r="S976" i="2"/>
  <c r="Y976" i="2" s="1"/>
  <c r="S977" i="2"/>
  <c r="U977" i="2" s="1"/>
  <c r="S978" i="2"/>
  <c r="Y978" i="2" s="1"/>
  <c r="S979" i="2"/>
  <c r="Y979" i="2" s="1"/>
  <c r="S980" i="2"/>
  <c r="Y980" i="2" s="1"/>
  <c r="S981" i="2"/>
  <c r="Y981" i="2" s="1"/>
  <c r="S982" i="2"/>
  <c r="Y982" i="2" s="1"/>
  <c r="S983" i="2"/>
  <c r="Y983" i="2" s="1"/>
  <c r="S984" i="2"/>
  <c r="Y984" i="2" s="1"/>
  <c r="S985" i="2"/>
  <c r="U985" i="2" s="1"/>
  <c r="S986" i="2"/>
  <c r="Y986" i="2" s="1"/>
  <c r="S987" i="2"/>
  <c r="S988" i="2"/>
  <c r="S989" i="2"/>
  <c r="S990" i="2"/>
  <c r="S991" i="2"/>
  <c r="S992" i="2"/>
  <c r="S993" i="2"/>
  <c r="S994" i="2"/>
  <c r="S995" i="2"/>
  <c r="Y995" i="2" s="1"/>
  <c r="S996" i="2"/>
  <c r="U996" i="2" s="1"/>
  <c r="S997" i="2"/>
  <c r="U997" i="2" s="1"/>
  <c r="S998" i="2"/>
  <c r="U998" i="2" s="1"/>
  <c r="S999" i="2"/>
  <c r="U999" i="2" s="1"/>
  <c r="S1000" i="2"/>
  <c r="Y1000" i="2" s="1"/>
  <c r="S1001" i="2"/>
  <c r="U1001" i="2" s="1"/>
  <c r="S1002" i="2"/>
  <c r="Y1002" i="2" s="1"/>
  <c r="S1003" i="2"/>
  <c r="Y1003" i="2" s="1"/>
  <c r="S1004" i="2"/>
  <c r="Y1004" i="2" s="1"/>
  <c r="S1005" i="2"/>
  <c r="Y1005" i="2" s="1"/>
  <c r="S1006" i="2"/>
  <c r="Y1006" i="2" s="1"/>
  <c r="S1007" i="2"/>
  <c r="Y1007" i="2" s="1"/>
  <c r="S1008" i="2"/>
  <c r="Y1008" i="2" s="1"/>
  <c r="S1009" i="2"/>
  <c r="U1009" i="2" s="1"/>
  <c r="S1010" i="2"/>
  <c r="U1010" i="2" s="1"/>
  <c r="S1011" i="2"/>
  <c r="U1011" i="2" s="1"/>
  <c r="S1012" i="2"/>
  <c r="U1012" i="2" s="1"/>
  <c r="S1013" i="2"/>
  <c r="U1013" i="2" s="1"/>
  <c r="S1014" i="2"/>
  <c r="U1014" i="2" s="1"/>
  <c r="S1015" i="2"/>
  <c r="U1015" i="2" s="1"/>
  <c r="S1016" i="2"/>
  <c r="U1016" i="2" s="1"/>
  <c r="S1017" i="2"/>
  <c r="S1018" i="2"/>
  <c r="S1019" i="2"/>
  <c r="U1019" i="2" s="1"/>
  <c r="S1020" i="2"/>
  <c r="S1021" i="2"/>
  <c r="S1022" i="2"/>
  <c r="U1022" i="2" s="1"/>
  <c r="S1023" i="2"/>
  <c r="U1023" i="2" s="1"/>
  <c r="S1024" i="2"/>
  <c r="U1024" i="2" s="1"/>
  <c r="S1025" i="2"/>
  <c r="Y1025" i="2" s="1"/>
  <c r="S1026" i="2"/>
  <c r="Y1026" i="2" s="1"/>
  <c r="S1027" i="2"/>
  <c r="Y1027" i="2" s="1"/>
  <c r="S1028" i="2"/>
  <c r="Y1028" i="2" s="1"/>
  <c r="S1029" i="2"/>
  <c r="Y1029" i="2" s="1"/>
  <c r="S1030" i="2"/>
  <c r="Y1030" i="2" s="1"/>
  <c r="S1031" i="2"/>
  <c r="Y1031" i="2" s="1"/>
  <c r="S1032" i="2"/>
  <c r="Y1032" i="2" s="1"/>
  <c r="S1033" i="2"/>
  <c r="Y1033" i="2" s="1"/>
  <c r="S1034" i="2"/>
  <c r="U1034" i="2" s="1"/>
  <c r="S1035" i="2"/>
  <c r="S1036" i="2"/>
  <c r="S1037" i="2"/>
  <c r="S1038" i="2"/>
  <c r="S1039" i="2"/>
  <c r="U1039" i="2" s="1"/>
  <c r="S1040" i="2"/>
  <c r="U1040" i="2" s="1"/>
  <c r="S1041" i="2"/>
  <c r="U1041" i="2" s="1"/>
  <c r="S1042" i="2"/>
  <c r="U1042" i="2" s="1"/>
  <c r="S1043" i="2"/>
  <c r="U1043" i="2" s="1"/>
  <c r="S1044" i="2"/>
  <c r="S1045" i="2"/>
  <c r="S1046" i="2"/>
  <c r="U1046" i="2" s="1"/>
  <c r="S1047" i="2"/>
  <c r="U1047" i="2" s="1"/>
  <c r="S1048" i="2"/>
  <c r="U1048" i="2" s="1"/>
  <c r="S1049" i="2"/>
  <c r="Y1049" i="2" s="1"/>
  <c r="S1050" i="2"/>
  <c r="Y1050" i="2" s="1"/>
  <c r="S1051" i="2"/>
  <c r="Y1051" i="2" s="1"/>
  <c r="S1052" i="2"/>
  <c r="Y1052" i="2" s="1"/>
  <c r="S1053" i="2"/>
  <c r="Y1053" i="2" s="1"/>
  <c r="S1054" i="2"/>
  <c r="Y1054" i="2" s="1"/>
  <c r="S1055" i="2"/>
  <c r="Y1055" i="2" s="1"/>
  <c r="S1056" i="2"/>
  <c r="Y1056" i="2" s="1"/>
  <c r="S1057" i="2"/>
  <c r="U1057" i="2" s="1"/>
  <c r="S1058" i="2"/>
  <c r="U1058" i="2" s="1"/>
  <c r="S1059" i="2"/>
  <c r="S1060" i="2"/>
  <c r="S1061" i="2"/>
  <c r="S1062" i="2"/>
  <c r="S1063" i="2"/>
  <c r="S1064" i="2"/>
  <c r="S1065" i="2"/>
  <c r="S1066" i="2"/>
  <c r="S1067" i="2"/>
  <c r="U1067" i="2" s="1"/>
  <c r="S1068" i="2"/>
  <c r="S1069" i="2"/>
  <c r="S1070" i="2"/>
  <c r="Y1070" i="2" s="1"/>
  <c r="S1071" i="2"/>
  <c r="Y1071" i="2" s="1"/>
  <c r="S1072" i="2"/>
  <c r="Y1072" i="2" s="1"/>
  <c r="S1073" i="2"/>
  <c r="Y1073" i="2" s="1"/>
  <c r="S1074" i="2"/>
  <c r="Y1074" i="2" s="1"/>
  <c r="S1075" i="2"/>
  <c r="Y1075" i="2" s="1"/>
  <c r="S1076" i="2"/>
  <c r="Y1076" i="2" s="1"/>
  <c r="S1077" i="2"/>
  <c r="Y1077" i="2" s="1"/>
  <c r="S1078" i="2"/>
  <c r="Y1078" i="2" s="1"/>
  <c r="S1079" i="2"/>
  <c r="Y1079" i="2" s="1"/>
  <c r="S1080" i="2"/>
  <c r="Y1080" i="2" s="1"/>
  <c r="S1081" i="2"/>
  <c r="U1081" i="2" s="1"/>
  <c r="S1082" i="2"/>
  <c r="U1082" i="2" s="1"/>
  <c r="S1083" i="2"/>
  <c r="U1083" i="2" s="1"/>
  <c r="S1084" i="2"/>
  <c r="U1084" i="2" s="1"/>
  <c r="S1085" i="2"/>
  <c r="U1085" i="2" s="1"/>
  <c r="S1086" i="2"/>
  <c r="S1087" i="2"/>
  <c r="S1088" i="2"/>
  <c r="S1089" i="2"/>
  <c r="S1090" i="2"/>
  <c r="S1091" i="2"/>
  <c r="S1092" i="2"/>
  <c r="S1093" i="2"/>
  <c r="U1093" i="2" s="1"/>
  <c r="S1094" i="2"/>
  <c r="Y1094" i="2" s="1"/>
  <c r="S1095" i="2"/>
  <c r="U1095" i="2" s="1"/>
  <c r="S1096" i="2"/>
  <c r="U1096" i="2" s="1"/>
  <c r="S1097" i="2"/>
  <c r="U1097" i="2" s="1"/>
  <c r="S1098" i="2"/>
  <c r="Y1098" i="2" s="1"/>
  <c r="S1099" i="2"/>
  <c r="Y1099" i="2" s="1"/>
  <c r="S1100" i="2"/>
  <c r="Y1100" i="2" s="1"/>
  <c r="S1101" i="2"/>
  <c r="Y1101" i="2" s="1"/>
  <c r="S1102" i="2"/>
  <c r="Y1102" i="2" s="1"/>
  <c r="S1103" i="2"/>
  <c r="Y1103" i="2" s="1"/>
  <c r="S1104" i="2"/>
  <c r="Y1104" i="2" s="1"/>
  <c r="S1105" i="2"/>
  <c r="Y1105" i="2" s="1"/>
  <c r="S1106" i="2"/>
  <c r="Y1106" i="2" s="1"/>
  <c r="S1107" i="2"/>
  <c r="Y1107" i="2" s="1"/>
  <c r="S1108" i="2"/>
  <c r="Y1108" i="2" s="1"/>
  <c r="S1109" i="2"/>
  <c r="U1109" i="2" s="1"/>
  <c r="S1110" i="2"/>
  <c r="U1110" i="2" s="1"/>
  <c r="S1111" i="2"/>
  <c r="U1111" i="2" s="1"/>
  <c r="S1112" i="2"/>
  <c r="U1112" i="2" s="1"/>
  <c r="S1113" i="2"/>
  <c r="U1113" i="2" s="1"/>
  <c r="S1114" i="2"/>
  <c r="U1114" i="2" s="1"/>
  <c r="S1115" i="2"/>
  <c r="S1116" i="2"/>
  <c r="S1117" i="2"/>
  <c r="S1118" i="2"/>
  <c r="U1118" i="2" s="1"/>
  <c r="S1119" i="2"/>
  <c r="U1119" i="2" s="1"/>
  <c r="S1120" i="2"/>
  <c r="Y1120" i="2" s="1"/>
  <c r="S1121" i="2"/>
  <c r="Y1121" i="2" s="1"/>
  <c r="S1122" i="2"/>
  <c r="Y1122" i="2" s="1"/>
  <c r="S1123" i="2"/>
  <c r="Y1123" i="2" s="1"/>
  <c r="S1124" i="2"/>
  <c r="Y1124" i="2" s="1"/>
  <c r="S1125" i="2"/>
  <c r="Y1125" i="2" s="1"/>
  <c r="S1126" i="2"/>
  <c r="Y1126" i="2" s="1"/>
  <c r="S1127" i="2"/>
  <c r="Y1127" i="2" s="1"/>
  <c r="S1128" i="2"/>
  <c r="Y1128" i="2" s="1"/>
  <c r="S1129" i="2"/>
  <c r="Y1129" i="2" s="1"/>
  <c r="S1130" i="2"/>
  <c r="Y1130" i="2" s="1"/>
  <c r="S1131" i="2"/>
  <c r="Y1131" i="2" s="1"/>
  <c r="S1132" i="2"/>
  <c r="Y1132" i="2" s="1"/>
  <c r="S1133" i="2"/>
  <c r="Y1133" i="2" s="1"/>
  <c r="S1134" i="2"/>
  <c r="Y1134" i="2" s="1"/>
  <c r="S1135" i="2"/>
  <c r="S1136" i="2"/>
  <c r="S1137" i="2"/>
  <c r="S1138" i="2"/>
  <c r="S1139" i="2"/>
  <c r="U1139" i="2" s="1"/>
  <c r="S1140" i="2"/>
  <c r="U1140" i="2" s="1"/>
  <c r="S1141" i="2"/>
  <c r="U1141" i="2" s="1"/>
  <c r="S1142" i="2"/>
  <c r="S1143" i="2"/>
  <c r="U1143" i="2" s="1"/>
  <c r="S1144" i="2"/>
  <c r="S1145" i="2"/>
  <c r="Y1145" i="2" s="1"/>
  <c r="S1146" i="2"/>
  <c r="Y1146" i="2" s="1"/>
  <c r="S1147" i="2"/>
  <c r="Y1147" i="2" s="1"/>
  <c r="S1148" i="2"/>
  <c r="Y1148" i="2" s="1"/>
  <c r="S1149" i="2"/>
  <c r="Y1149" i="2" s="1"/>
  <c r="S1150" i="2"/>
  <c r="Y1150" i="2" s="1"/>
  <c r="S1151" i="2"/>
  <c r="Y1151" i="2" s="1"/>
  <c r="S1152" i="2"/>
  <c r="Y1152" i="2" s="1"/>
  <c r="S1153" i="2"/>
  <c r="Y1153" i="2" s="1"/>
  <c r="S1154" i="2"/>
  <c r="Y1154" i="2" s="1"/>
  <c r="S1155" i="2"/>
  <c r="Y1155" i="2" s="1"/>
  <c r="S1156" i="2"/>
  <c r="Y1156" i="2" s="1"/>
  <c r="S1157" i="2"/>
  <c r="Y1157" i="2" s="1"/>
  <c r="S1158" i="2"/>
  <c r="Y1158" i="2" s="1"/>
  <c r="S1159" i="2"/>
  <c r="Y1159" i="2" s="1"/>
  <c r="S1160" i="2"/>
  <c r="Y1160" i="2" s="1"/>
  <c r="S1161" i="2"/>
  <c r="S1162" i="2"/>
  <c r="S1163" i="2"/>
  <c r="U1163" i="2" s="1"/>
  <c r="S1164" i="2"/>
  <c r="U1164" i="2" s="1"/>
  <c r="S1165" i="2"/>
  <c r="U1165" i="2" s="1"/>
  <c r="S1166" i="2"/>
  <c r="S1167" i="2"/>
  <c r="U1167" i="2" s="1"/>
  <c r="S1168" i="2"/>
  <c r="Y1168" i="2" s="1"/>
  <c r="S1169" i="2"/>
  <c r="Y1169" i="2" s="1"/>
  <c r="S1170" i="2"/>
  <c r="Y1170" i="2" s="1"/>
  <c r="S1171" i="2"/>
  <c r="Y1171" i="2" s="1"/>
  <c r="S1172" i="2"/>
  <c r="Y1172" i="2" s="1"/>
  <c r="S1173" i="2"/>
  <c r="Y1173" i="2" s="1"/>
  <c r="S1174" i="2"/>
  <c r="Y1174" i="2" s="1"/>
  <c r="S1175" i="2"/>
  <c r="Y1175" i="2" s="1"/>
  <c r="S1176" i="2"/>
  <c r="Y1176" i="2" s="1"/>
  <c r="S1177" i="2"/>
  <c r="U1177" i="2" s="1"/>
  <c r="S1178" i="2"/>
  <c r="U1178" i="2" s="1"/>
  <c r="S1179" i="2"/>
  <c r="Y1179" i="2" s="1"/>
  <c r="S1180" i="2"/>
  <c r="Y1180" i="2" s="1"/>
  <c r="S1181" i="2"/>
  <c r="Y1181" i="2" s="1"/>
  <c r="S1182" i="2"/>
  <c r="Y1182" i="2" s="1"/>
  <c r="S1183" i="2"/>
  <c r="U1183" i="2" s="1"/>
  <c r="S1184" i="2"/>
  <c r="Y1184" i="2" s="1"/>
  <c r="S1185" i="2"/>
  <c r="U1185" i="2" s="1"/>
  <c r="S1186" i="2"/>
  <c r="S1187" i="2"/>
  <c r="U1187" i="2" s="1"/>
  <c r="S1188" i="2"/>
  <c r="U1188" i="2" s="1"/>
  <c r="S1189" i="2"/>
  <c r="U1189" i="2" s="1"/>
  <c r="S1190" i="2"/>
  <c r="U1190" i="2" s="1"/>
  <c r="S1191" i="2"/>
  <c r="U1191" i="2" s="1"/>
  <c r="S1192" i="2"/>
  <c r="U1192" i="2" s="1"/>
  <c r="S1193" i="2"/>
  <c r="Y1193" i="2" s="1"/>
  <c r="S1194" i="2"/>
  <c r="Y1194" i="2" s="1"/>
  <c r="S1195" i="2"/>
  <c r="Y1195" i="2" s="1"/>
  <c r="S1196" i="2"/>
  <c r="Y1196" i="2" s="1"/>
  <c r="S1197" i="2"/>
  <c r="Y1197" i="2" s="1"/>
  <c r="S1198" i="2"/>
  <c r="Y1198" i="2" s="1"/>
  <c r="S1199" i="2"/>
  <c r="Y1199" i="2" s="1"/>
  <c r="S1200" i="2"/>
  <c r="Y1200" i="2" s="1"/>
  <c r="S1201" i="2"/>
  <c r="U1201" i="2" s="1"/>
  <c r="S1202" i="2"/>
  <c r="Y1202" i="2" s="1"/>
  <c r="S1203" i="2"/>
  <c r="S1204" i="2"/>
  <c r="S1205" i="2"/>
  <c r="Y1205" i="2" s="1"/>
  <c r="S1206" i="2"/>
  <c r="Y1206" i="2" s="1"/>
  <c r="S1207" i="2"/>
  <c r="Y1207" i="2" s="1"/>
  <c r="S1208" i="2"/>
  <c r="Y1208" i="2" s="1"/>
  <c r="S1209" i="2"/>
  <c r="U1209" i="2" s="1"/>
  <c r="S1210" i="2"/>
  <c r="U1210" i="2" s="1"/>
  <c r="S1211" i="2"/>
  <c r="U1211" i="2" s="1"/>
  <c r="S1212" i="2"/>
  <c r="U1212" i="2" s="1"/>
  <c r="S1213" i="2"/>
  <c r="U1213" i="2" s="1"/>
  <c r="S1214" i="2"/>
  <c r="U1214" i="2" s="1"/>
  <c r="S1215" i="2"/>
  <c r="Y1215" i="2" s="1"/>
  <c r="S1216" i="2"/>
  <c r="Y1216" i="2" s="1"/>
  <c r="S1217" i="2"/>
  <c r="U1217" i="2" s="1"/>
  <c r="S1218" i="2"/>
  <c r="Y1218" i="2" s="1"/>
  <c r="S1219" i="2"/>
  <c r="Y1219" i="2" s="1"/>
  <c r="S1220" i="2"/>
  <c r="Y1220" i="2" s="1"/>
  <c r="S1221" i="2"/>
  <c r="Y1221" i="2" s="1"/>
  <c r="S1222" i="2"/>
  <c r="Y1222" i="2" s="1"/>
  <c r="S1223" i="2"/>
  <c r="Y1223" i="2" s="1"/>
  <c r="S1224" i="2"/>
  <c r="Y1224" i="2" s="1"/>
  <c r="S1225" i="2"/>
  <c r="U1225" i="2" s="1"/>
  <c r="S1226" i="2"/>
  <c r="Y1226" i="2" s="1"/>
  <c r="S1227" i="2"/>
  <c r="S1228" i="2"/>
  <c r="S1229" i="2"/>
  <c r="S1230" i="2"/>
  <c r="S1231" i="2"/>
  <c r="Y1231" i="2" s="1"/>
  <c r="S1232" i="2"/>
  <c r="Y1232" i="2" s="1"/>
  <c r="S1233" i="2"/>
  <c r="S1234" i="2"/>
  <c r="S1235" i="2"/>
  <c r="Y1235" i="2" s="1"/>
  <c r="S1236" i="2"/>
  <c r="U1236" i="2" s="1"/>
  <c r="S1237" i="2"/>
  <c r="U1237" i="2" s="1"/>
  <c r="S1238" i="2"/>
  <c r="U1238" i="2" s="1"/>
  <c r="S1239" i="2"/>
  <c r="U1239" i="2" s="1"/>
  <c r="S1240" i="2"/>
  <c r="U1240" i="2" s="1"/>
  <c r="S1241" i="2"/>
  <c r="U1241" i="2" s="1"/>
  <c r="S1242" i="2"/>
  <c r="Y1242" i="2" s="1"/>
  <c r="S1243" i="2"/>
  <c r="Y1243" i="2" s="1"/>
  <c r="S1244" i="2"/>
  <c r="Y1244" i="2" s="1"/>
  <c r="S1245" i="2"/>
  <c r="Y1245" i="2" s="1"/>
  <c r="S1246" i="2"/>
  <c r="Y1246" i="2" s="1"/>
  <c r="S1247" i="2"/>
  <c r="Y1247" i="2" s="1"/>
  <c r="S1248" i="2"/>
  <c r="Y1248" i="2" s="1"/>
  <c r="S1249" i="2"/>
  <c r="U1249" i="2" s="1"/>
  <c r="S1250" i="2"/>
  <c r="U1250" i="2" s="1"/>
  <c r="S1251" i="2"/>
  <c r="U1251" i="2" s="1"/>
  <c r="S1252" i="2"/>
  <c r="U1252" i="2" s="1"/>
  <c r="S1253" i="2"/>
  <c r="U1253" i="2" s="1"/>
  <c r="S1254" i="2"/>
  <c r="U1254" i="2" s="1"/>
  <c r="S1255" i="2"/>
  <c r="S1256" i="2"/>
  <c r="S1257" i="2"/>
  <c r="S1258" i="2"/>
  <c r="S1259" i="2"/>
  <c r="U1259" i="2" s="1"/>
  <c r="S1260" i="2"/>
  <c r="S1261" i="2"/>
  <c r="U1261" i="2" s="1"/>
  <c r="S1262" i="2"/>
  <c r="Y1262" i="2" s="1"/>
  <c r="S1263" i="2"/>
  <c r="Y1263" i="2" s="1"/>
  <c r="S1264" i="2"/>
  <c r="Y1264" i="2" s="1"/>
  <c r="S1265" i="2"/>
  <c r="Y1265" i="2" s="1"/>
  <c r="S1266" i="2"/>
  <c r="Y1266" i="2" s="1"/>
  <c r="S1267" i="2"/>
  <c r="Y1267" i="2" s="1"/>
  <c r="S1268" i="2"/>
  <c r="Y1268" i="2" s="1"/>
  <c r="S1269" i="2"/>
  <c r="Y1269" i="2" s="1"/>
  <c r="S1270" i="2"/>
  <c r="Y1270" i="2" s="1"/>
  <c r="S1271" i="2"/>
  <c r="Y1271" i="2" s="1"/>
  <c r="S1272" i="2"/>
  <c r="Y1272" i="2" s="1"/>
  <c r="S1273" i="2"/>
  <c r="Y1273" i="2" s="1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U855" i="2"/>
  <c r="U856" i="2"/>
  <c r="U857" i="2"/>
  <c r="U858" i="2"/>
  <c r="U876" i="2"/>
  <c r="U877" i="2"/>
  <c r="U878" i="2"/>
  <c r="U880" i="2"/>
  <c r="U899" i="2"/>
  <c r="U900" i="2"/>
  <c r="U901" i="2"/>
  <c r="U902" i="2"/>
  <c r="U903" i="2"/>
  <c r="U904" i="2"/>
  <c r="U923" i="2"/>
  <c r="U924" i="2"/>
  <c r="U925" i="2"/>
  <c r="U948" i="2"/>
  <c r="U949" i="2"/>
  <c r="U972" i="2"/>
  <c r="U973" i="2"/>
  <c r="U974" i="2"/>
  <c r="U1020" i="2"/>
  <c r="U1021" i="2"/>
  <c r="U1044" i="2"/>
  <c r="U1045" i="2"/>
  <c r="U1068" i="2"/>
  <c r="U1069" i="2"/>
  <c r="U1091" i="2"/>
  <c r="U1092" i="2"/>
  <c r="U1094" i="2"/>
  <c r="U1115" i="2"/>
  <c r="U1116" i="2"/>
  <c r="U1117" i="2"/>
  <c r="U1142" i="2"/>
  <c r="U1144" i="2"/>
  <c r="U1166" i="2"/>
  <c r="U1235" i="2"/>
  <c r="U1260" i="2"/>
  <c r="U126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Y853" i="2"/>
  <c r="Y876" i="2"/>
  <c r="Y877" i="2"/>
  <c r="Y878" i="2"/>
  <c r="Y879" i="2"/>
  <c r="Y900" i="2"/>
  <c r="Y901" i="2"/>
  <c r="Y902" i="2"/>
  <c r="Y923" i="2"/>
  <c r="Y924" i="2"/>
  <c r="Y925" i="2"/>
  <c r="Y926" i="2"/>
  <c r="Y947" i="2"/>
  <c r="Y948" i="2"/>
  <c r="Y949" i="2"/>
  <c r="Y951" i="2"/>
  <c r="Y953" i="2"/>
  <c r="Y971" i="2"/>
  <c r="Y972" i="2"/>
  <c r="Y973" i="2"/>
  <c r="Y996" i="2"/>
  <c r="Y997" i="2"/>
  <c r="Y999" i="2"/>
  <c r="Y1020" i="2"/>
  <c r="Y1021" i="2"/>
  <c r="Y1022" i="2"/>
  <c r="Y1023" i="2"/>
  <c r="Y1024" i="2"/>
  <c r="Y1044" i="2"/>
  <c r="Y1045" i="2"/>
  <c r="Y1046" i="2"/>
  <c r="Y1047" i="2"/>
  <c r="Y1048" i="2"/>
  <c r="Y1067" i="2"/>
  <c r="Y1068" i="2"/>
  <c r="Y1069" i="2"/>
  <c r="Y1091" i="2"/>
  <c r="Y1092" i="2"/>
  <c r="Y1093" i="2"/>
  <c r="Y1095" i="2"/>
  <c r="Y1097" i="2"/>
  <c r="Y1115" i="2"/>
  <c r="Y1116" i="2"/>
  <c r="Y1117" i="2"/>
  <c r="Y1140" i="2"/>
  <c r="Y1141" i="2"/>
  <c r="Y1142" i="2"/>
  <c r="Y1144" i="2"/>
  <c r="Y1164" i="2"/>
  <c r="Y1165" i="2"/>
  <c r="Y1166" i="2"/>
  <c r="Y1189" i="2"/>
  <c r="Y1211" i="2"/>
  <c r="Y1212" i="2"/>
  <c r="Y1213" i="2"/>
  <c r="Y1236" i="2"/>
  <c r="Y1237" i="2"/>
  <c r="Y1238" i="2"/>
  <c r="Y1239" i="2"/>
  <c r="Y1241" i="2"/>
  <c r="Y1259" i="2"/>
  <c r="Y1260" i="2"/>
  <c r="Y1261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B853" i="2"/>
  <c r="AB854" i="2"/>
  <c r="AB855" i="2"/>
  <c r="AB856" i="2"/>
  <c r="AB857" i="2"/>
  <c r="AB858" i="2"/>
  <c r="AB859" i="2"/>
  <c r="AB860" i="2"/>
  <c r="AB861" i="2"/>
  <c r="AB862" i="2"/>
  <c r="AB863" i="2"/>
  <c r="AB864" i="2"/>
  <c r="AB865" i="2"/>
  <c r="AB866" i="2"/>
  <c r="AB867" i="2"/>
  <c r="AB868" i="2"/>
  <c r="AB869" i="2"/>
  <c r="AB870" i="2"/>
  <c r="AB871" i="2"/>
  <c r="AB872" i="2"/>
  <c r="AB873" i="2"/>
  <c r="AB874" i="2"/>
  <c r="AB875" i="2"/>
  <c r="AB876" i="2"/>
  <c r="AB877" i="2"/>
  <c r="AB878" i="2"/>
  <c r="AB879" i="2"/>
  <c r="AB880" i="2"/>
  <c r="AB881" i="2"/>
  <c r="AB882" i="2"/>
  <c r="AB883" i="2"/>
  <c r="AB884" i="2"/>
  <c r="AB885" i="2"/>
  <c r="AB886" i="2"/>
  <c r="AB887" i="2"/>
  <c r="AB888" i="2"/>
  <c r="AB889" i="2"/>
  <c r="AB890" i="2"/>
  <c r="AB891" i="2"/>
  <c r="AB892" i="2"/>
  <c r="AB893" i="2"/>
  <c r="AB894" i="2"/>
  <c r="AB895" i="2"/>
  <c r="AB896" i="2"/>
  <c r="AB897" i="2"/>
  <c r="AB898" i="2"/>
  <c r="AB899" i="2"/>
  <c r="AB900" i="2"/>
  <c r="AB901" i="2"/>
  <c r="AB902" i="2"/>
  <c r="AB903" i="2"/>
  <c r="AB904" i="2"/>
  <c r="AB905" i="2"/>
  <c r="AB906" i="2"/>
  <c r="AB907" i="2"/>
  <c r="AB908" i="2"/>
  <c r="AB909" i="2"/>
  <c r="AB910" i="2"/>
  <c r="AB911" i="2"/>
  <c r="AB912" i="2"/>
  <c r="AB913" i="2"/>
  <c r="AB914" i="2"/>
  <c r="AB915" i="2"/>
  <c r="AB916" i="2"/>
  <c r="AB917" i="2"/>
  <c r="AB918" i="2"/>
  <c r="AB919" i="2"/>
  <c r="AB920" i="2"/>
  <c r="AB921" i="2"/>
  <c r="AB922" i="2"/>
  <c r="AB923" i="2"/>
  <c r="AB924" i="2"/>
  <c r="AB925" i="2"/>
  <c r="AB926" i="2"/>
  <c r="AB927" i="2"/>
  <c r="AB928" i="2"/>
  <c r="AB929" i="2"/>
  <c r="AB930" i="2"/>
  <c r="AB931" i="2"/>
  <c r="AB932" i="2"/>
  <c r="AB933" i="2"/>
  <c r="AB934" i="2"/>
  <c r="AB935" i="2"/>
  <c r="AB936" i="2"/>
  <c r="AB937" i="2"/>
  <c r="AB938" i="2"/>
  <c r="AB939" i="2"/>
  <c r="AB940" i="2"/>
  <c r="AB941" i="2"/>
  <c r="AB942" i="2"/>
  <c r="AB943" i="2"/>
  <c r="AB944" i="2"/>
  <c r="AB945" i="2"/>
  <c r="AB946" i="2"/>
  <c r="AB947" i="2"/>
  <c r="AB948" i="2"/>
  <c r="AB949" i="2"/>
  <c r="AB950" i="2"/>
  <c r="AB951" i="2"/>
  <c r="AB952" i="2"/>
  <c r="AB953" i="2"/>
  <c r="AB954" i="2"/>
  <c r="AB955" i="2"/>
  <c r="AB956" i="2"/>
  <c r="AB957" i="2"/>
  <c r="AB958" i="2"/>
  <c r="AB959" i="2"/>
  <c r="AB960" i="2"/>
  <c r="AB961" i="2"/>
  <c r="AB962" i="2"/>
  <c r="AB963" i="2"/>
  <c r="AB964" i="2"/>
  <c r="AB965" i="2"/>
  <c r="AB966" i="2"/>
  <c r="AB967" i="2"/>
  <c r="AB968" i="2"/>
  <c r="AB969" i="2"/>
  <c r="AB970" i="2"/>
  <c r="AB971" i="2"/>
  <c r="AB972" i="2"/>
  <c r="AB973" i="2"/>
  <c r="AB974" i="2"/>
  <c r="AB975" i="2"/>
  <c r="AB976" i="2"/>
  <c r="AB977" i="2"/>
  <c r="AB978" i="2"/>
  <c r="AB979" i="2"/>
  <c r="AB980" i="2"/>
  <c r="AB981" i="2"/>
  <c r="AB982" i="2"/>
  <c r="AB983" i="2"/>
  <c r="AB984" i="2"/>
  <c r="AB985" i="2"/>
  <c r="AB986" i="2"/>
  <c r="AB987" i="2"/>
  <c r="AB988" i="2"/>
  <c r="AB989" i="2"/>
  <c r="AB990" i="2"/>
  <c r="AB991" i="2"/>
  <c r="AB992" i="2"/>
  <c r="AB993" i="2"/>
  <c r="AB994" i="2"/>
  <c r="AB995" i="2"/>
  <c r="AB996" i="2"/>
  <c r="AB997" i="2"/>
  <c r="AB998" i="2"/>
  <c r="AB999" i="2"/>
  <c r="AB1000" i="2"/>
  <c r="AB1001" i="2"/>
  <c r="AB1002" i="2"/>
  <c r="AB1003" i="2"/>
  <c r="AB1004" i="2"/>
  <c r="AB1005" i="2"/>
  <c r="AB1006" i="2"/>
  <c r="AB1007" i="2"/>
  <c r="AB1008" i="2"/>
  <c r="AB1009" i="2"/>
  <c r="AB1010" i="2"/>
  <c r="AB1011" i="2"/>
  <c r="AB1012" i="2"/>
  <c r="AB1013" i="2"/>
  <c r="AB1014" i="2"/>
  <c r="AB1015" i="2"/>
  <c r="AB1016" i="2"/>
  <c r="AB1017" i="2"/>
  <c r="AB1018" i="2"/>
  <c r="AB1019" i="2"/>
  <c r="AB1020" i="2"/>
  <c r="AB1021" i="2"/>
  <c r="AB1022" i="2"/>
  <c r="AB1023" i="2"/>
  <c r="AB1024" i="2"/>
  <c r="AB1025" i="2"/>
  <c r="AB1026" i="2"/>
  <c r="AB1027" i="2"/>
  <c r="AB1028" i="2"/>
  <c r="AB1029" i="2"/>
  <c r="AB1030" i="2"/>
  <c r="AB1031" i="2"/>
  <c r="AB1032" i="2"/>
  <c r="AB1033" i="2"/>
  <c r="AB1034" i="2"/>
  <c r="AB1035" i="2"/>
  <c r="AB1036" i="2"/>
  <c r="AB1037" i="2"/>
  <c r="AB1038" i="2"/>
  <c r="AB1039" i="2"/>
  <c r="AB1040" i="2"/>
  <c r="AB1041" i="2"/>
  <c r="AB1042" i="2"/>
  <c r="AB1043" i="2"/>
  <c r="AB1044" i="2"/>
  <c r="AB1045" i="2"/>
  <c r="AB1046" i="2"/>
  <c r="AB1047" i="2"/>
  <c r="AB1048" i="2"/>
  <c r="AB1049" i="2"/>
  <c r="AB1050" i="2"/>
  <c r="AB1051" i="2"/>
  <c r="AB1052" i="2"/>
  <c r="AB1053" i="2"/>
  <c r="AB1054" i="2"/>
  <c r="AB1055" i="2"/>
  <c r="AB1056" i="2"/>
  <c r="AB1057" i="2"/>
  <c r="AB1058" i="2"/>
  <c r="AB1059" i="2"/>
  <c r="AB1060" i="2"/>
  <c r="AB1061" i="2"/>
  <c r="AB1062" i="2"/>
  <c r="AB1063" i="2"/>
  <c r="AB1064" i="2"/>
  <c r="AB1065" i="2"/>
  <c r="AB1066" i="2"/>
  <c r="AB1067" i="2"/>
  <c r="AB1068" i="2"/>
  <c r="AB1069" i="2"/>
  <c r="AB1070" i="2"/>
  <c r="AB1071" i="2"/>
  <c r="AB1072" i="2"/>
  <c r="AB1073" i="2"/>
  <c r="AB1074" i="2"/>
  <c r="AB1075" i="2"/>
  <c r="AB1076" i="2"/>
  <c r="AB1077" i="2"/>
  <c r="AB1078" i="2"/>
  <c r="AB1079" i="2"/>
  <c r="AB1080" i="2"/>
  <c r="AB1081" i="2"/>
  <c r="AB1082" i="2"/>
  <c r="AB1083" i="2"/>
  <c r="AB1084" i="2"/>
  <c r="AB1085" i="2"/>
  <c r="AB1086" i="2"/>
  <c r="AB1087" i="2"/>
  <c r="AB1088" i="2"/>
  <c r="AB1089" i="2"/>
  <c r="AB1090" i="2"/>
  <c r="AB1091" i="2"/>
  <c r="AB1092" i="2"/>
  <c r="AB1093" i="2"/>
  <c r="AB1094" i="2"/>
  <c r="AB1095" i="2"/>
  <c r="AB1096" i="2"/>
  <c r="AB1097" i="2"/>
  <c r="AB1098" i="2"/>
  <c r="AB1099" i="2"/>
  <c r="AB1100" i="2"/>
  <c r="AB1101" i="2"/>
  <c r="AB1102" i="2"/>
  <c r="AB1103" i="2"/>
  <c r="AB1104" i="2"/>
  <c r="AB1105" i="2"/>
  <c r="AB1106" i="2"/>
  <c r="AB1107" i="2"/>
  <c r="AB1108" i="2"/>
  <c r="AB1109" i="2"/>
  <c r="AB1110" i="2"/>
  <c r="AB1111" i="2"/>
  <c r="AB1112" i="2"/>
  <c r="AB1113" i="2"/>
  <c r="AB1114" i="2"/>
  <c r="AB1115" i="2"/>
  <c r="AB1116" i="2"/>
  <c r="AB1117" i="2"/>
  <c r="AB1118" i="2"/>
  <c r="AB1119" i="2"/>
  <c r="AB1120" i="2"/>
  <c r="AB1121" i="2"/>
  <c r="AB1122" i="2"/>
  <c r="AB1123" i="2"/>
  <c r="AB1124" i="2"/>
  <c r="AB1125" i="2"/>
  <c r="AB1126" i="2"/>
  <c r="AB1127" i="2"/>
  <c r="AB1128" i="2"/>
  <c r="AB1129" i="2"/>
  <c r="AB1130" i="2"/>
  <c r="AB1131" i="2"/>
  <c r="AB1132" i="2"/>
  <c r="AB1133" i="2"/>
  <c r="AB1134" i="2"/>
  <c r="AB1135" i="2"/>
  <c r="AB1136" i="2"/>
  <c r="AB1137" i="2"/>
  <c r="AB1138" i="2"/>
  <c r="AB1139" i="2"/>
  <c r="AB1140" i="2"/>
  <c r="AB1141" i="2"/>
  <c r="AB1142" i="2"/>
  <c r="AB1143" i="2"/>
  <c r="AB1144" i="2"/>
  <c r="AB1145" i="2"/>
  <c r="AB1146" i="2"/>
  <c r="AB1147" i="2"/>
  <c r="AB1148" i="2"/>
  <c r="AB1149" i="2"/>
  <c r="AB1150" i="2"/>
  <c r="AB1151" i="2"/>
  <c r="AB1152" i="2"/>
  <c r="AB1153" i="2"/>
  <c r="AB1154" i="2"/>
  <c r="AB1155" i="2"/>
  <c r="AB1156" i="2"/>
  <c r="AB1157" i="2"/>
  <c r="AB1158" i="2"/>
  <c r="AB1159" i="2"/>
  <c r="AB1160" i="2"/>
  <c r="AB1161" i="2"/>
  <c r="AB1162" i="2"/>
  <c r="AB1163" i="2"/>
  <c r="AB1164" i="2"/>
  <c r="AB1165" i="2"/>
  <c r="AB1166" i="2"/>
  <c r="AB1167" i="2"/>
  <c r="AB1168" i="2"/>
  <c r="AB1169" i="2"/>
  <c r="AB1170" i="2"/>
  <c r="AB1171" i="2"/>
  <c r="AB1172" i="2"/>
  <c r="AB1173" i="2"/>
  <c r="AB1174" i="2"/>
  <c r="AB1175" i="2"/>
  <c r="AB1176" i="2"/>
  <c r="AB1177" i="2"/>
  <c r="AB1178" i="2"/>
  <c r="AB1179" i="2"/>
  <c r="AB1180" i="2"/>
  <c r="AB1181" i="2"/>
  <c r="AB1182" i="2"/>
  <c r="AB1183" i="2"/>
  <c r="AB1184" i="2"/>
  <c r="AB1185" i="2"/>
  <c r="AB1186" i="2"/>
  <c r="AB1187" i="2"/>
  <c r="AB1188" i="2"/>
  <c r="AB1189" i="2"/>
  <c r="AB1190" i="2"/>
  <c r="AB1191" i="2"/>
  <c r="AB1192" i="2"/>
  <c r="AB1193" i="2"/>
  <c r="AB1194" i="2"/>
  <c r="AB1195" i="2"/>
  <c r="AB1196" i="2"/>
  <c r="AB1197" i="2"/>
  <c r="AB1198" i="2"/>
  <c r="AB1199" i="2"/>
  <c r="AB1200" i="2"/>
  <c r="AB1201" i="2"/>
  <c r="AB1202" i="2"/>
  <c r="AB1203" i="2"/>
  <c r="AB1204" i="2"/>
  <c r="AB1205" i="2"/>
  <c r="AB1206" i="2"/>
  <c r="AB1207" i="2"/>
  <c r="AB1208" i="2"/>
  <c r="AB1209" i="2"/>
  <c r="AB1210" i="2"/>
  <c r="AB1211" i="2"/>
  <c r="AB1212" i="2"/>
  <c r="AB1213" i="2"/>
  <c r="AB1214" i="2"/>
  <c r="AB1215" i="2"/>
  <c r="AB1216" i="2"/>
  <c r="AB1217" i="2"/>
  <c r="AB1218" i="2"/>
  <c r="AB1219" i="2"/>
  <c r="AB1220" i="2"/>
  <c r="AB1221" i="2"/>
  <c r="AB1222" i="2"/>
  <c r="AB1223" i="2"/>
  <c r="AB1224" i="2"/>
  <c r="AB1225" i="2"/>
  <c r="AB1226" i="2"/>
  <c r="AB1227" i="2"/>
  <c r="AB1228" i="2"/>
  <c r="AB1229" i="2"/>
  <c r="AB1230" i="2"/>
  <c r="AB1231" i="2"/>
  <c r="AB1232" i="2"/>
  <c r="AB1233" i="2"/>
  <c r="AB1234" i="2"/>
  <c r="AB1235" i="2"/>
  <c r="AB1236" i="2"/>
  <c r="AB1237" i="2"/>
  <c r="AB1238" i="2"/>
  <c r="AB1239" i="2"/>
  <c r="AB1240" i="2"/>
  <c r="AB1241" i="2"/>
  <c r="AB1242" i="2"/>
  <c r="AB1243" i="2"/>
  <c r="AB1244" i="2"/>
  <c r="AB1245" i="2"/>
  <c r="AB1246" i="2"/>
  <c r="AB1247" i="2"/>
  <c r="AB1248" i="2"/>
  <c r="AB1249" i="2"/>
  <c r="AB1250" i="2"/>
  <c r="AB1251" i="2"/>
  <c r="AB1252" i="2"/>
  <c r="AB1253" i="2"/>
  <c r="AB1254" i="2"/>
  <c r="AB1255" i="2"/>
  <c r="AB1256" i="2"/>
  <c r="AB1257" i="2"/>
  <c r="AB1258" i="2"/>
  <c r="AB1259" i="2"/>
  <c r="AB1260" i="2"/>
  <c r="AB1261" i="2"/>
  <c r="AB1262" i="2"/>
  <c r="AB1263" i="2"/>
  <c r="AB1264" i="2"/>
  <c r="AB1265" i="2"/>
  <c r="AB1266" i="2"/>
  <c r="AB1267" i="2"/>
  <c r="AB1268" i="2"/>
  <c r="AB1269" i="2"/>
  <c r="AB1270" i="2"/>
  <c r="AB1271" i="2"/>
  <c r="AB1272" i="2"/>
  <c r="AB1273" i="2"/>
  <c r="N834" i="14"/>
  <c r="N833" i="14"/>
  <c r="N832" i="14"/>
  <c r="N831" i="14"/>
  <c r="N830" i="14"/>
  <c r="N829" i="14"/>
  <c r="N828" i="14"/>
  <c r="N827" i="14"/>
  <c r="N826" i="14"/>
  <c r="N825" i="14"/>
  <c r="N824" i="14"/>
  <c r="N823" i="14"/>
  <c r="N822" i="14"/>
  <c r="N821" i="14"/>
  <c r="N810" i="14"/>
  <c r="N809" i="14"/>
  <c r="N808" i="14"/>
  <c r="N807" i="14"/>
  <c r="N806" i="14"/>
  <c r="N800" i="14"/>
  <c r="N799" i="14"/>
  <c r="N798" i="14"/>
  <c r="N797" i="14"/>
  <c r="N786" i="14"/>
  <c r="N785" i="14"/>
  <c r="N784" i="14"/>
  <c r="N783" i="14"/>
  <c r="N782" i="14"/>
  <c r="N781" i="14"/>
  <c r="N780" i="14"/>
  <c r="N779" i="14"/>
  <c r="N778" i="14"/>
  <c r="N777" i="14"/>
  <c r="N776" i="14"/>
  <c r="N775" i="14"/>
  <c r="N774" i="14"/>
  <c r="N773" i="14"/>
  <c r="N767" i="14"/>
  <c r="N766" i="14"/>
  <c r="N765" i="14"/>
  <c r="N764" i="14"/>
  <c r="N763" i="14"/>
  <c r="N762" i="14"/>
  <c r="N761" i="14"/>
  <c r="N760" i="14"/>
  <c r="N759" i="14"/>
  <c r="N758" i="14"/>
  <c r="N757" i="14"/>
  <c r="N756" i="14"/>
  <c r="N755" i="14"/>
  <c r="N754" i="14"/>
  <c r="N753" i="14"/>
  <c r="N752" i="14"/>
  <c r="N751" i="14"/>
  <c r="N750" i="14"/>
  <c r="N749" i="14"/>
  <c r="N742" i="14"/>
  <c r="N741" i="14"/>
  <c r="N740" i="14"/>
  <c r="N739" i="14"/>
  <c r="N738" i="14"/>
  <c r="N737" i="14"/>
  <c r="N736" i="14"/>
  <c r="N735" i="14"/>
  <c r="N734" i="14"/>
  <c r="N733" i="14"/>
  <c r="N732" i="14"/>
  <c r="N731" i="14"/>
  <c r="N730" i="14"/>
  <c r="N729" i="14"/>
  <c r="N728" i="14"/>
  <c r="N727" i="14"/>
  <c r="N726" i="14"/>
  <c r="N725" i="14"/>
  <c r="N714" i="14"/>
  <c r="N713" i="14"/>
  <c r="N712" i="14"/>
  <c r="N711" i="14"/>
  <c r="N710" i="14"/>
  <c r="N708" i="14"/>
  <c r="N707" i="14"/>
  <c r="N706" i="14"/>
  <c r="N705" i="14"/>
  <c r="N704" i="14"/>
  <c r="N703" i="14"/>
  <c r="N702" i="14"/>
  <c r="N701" i="14"/>
  <c r="N690" i="14"/>
  <c r="N689" i="14"/>
  <c r="N688" i="14"/>
  <c r="N687" i="14"/>
  <c r="N686" i="14"/>
  <c r="N679" i="14"/>
  <c r="N678" i="14"/>
  <c r="N677" i="14"/>
  <c r="N666" i="14"/>
  <c r="N665" i="14"/>
  <c r="N664" i="14"/>
  <c r="N663" i="14"/>
  <c r="N662" i="14"/>
  <c r="N661" i="14"/>
  <c r="N660" i="14"/>
  <c r="N659" i="14"/>
  <c r="N658" i="14"/>
  <c r="N657" i="14"/>
  <c r="N656" i="14"/>
  <c r="N655" i="14"/>
  <c r="N654" i="14"/>
  <c r="N653" i="14"/>
  <c r="N647" i="14"/>
  <c r="N646" i="14"/>
  <c r="N645" i="14"/>
  <c r="N644" i="14"/>
  <c r="N643" i="14"/>
  <c r="N642" i="14"/>
  <c r="N641" i="14"/>
  <c r="N640" i="14"/>
  <c r="N639" i="14"/>
  <c r="N638" i="14"/>
  <c r="N637" i="14"/>
  <c r="N636" i="14"/>
  <c r="N635" i="14"/>
  <c r="N634" i="14"/>
  <c r="N633" i="14"/>
  <c r="N632" i="14"/>
  <c r="N631" i="14"/>
  <c r="N630" i="14"/>
  <c r="N629" i="14"/>
  <c r="N621" i="14"/>
  <c r="N620" i="14"/>
  <c r="N619" i="14"/>
  <c r="N618" i="14"/>
  <c r="N617" i="14"/>
  <c r="N616" i="14"/>
  <c r="N615" i="14"/>
  <c r="N614" i="14"/>
  <c r="N613" i="14"/>
  <c r="N612" i="14"/>
  <c r="N611" i="14"/>
  <c r="N610" i="14"/>
  <c r="N609" i="14"/>
  <c r="N608" i="14"/>
  <c r="N607" i="14"/>
  <c r="N606" i="14"/>
  <c r="N605" i="14"/>
  <c r="N594" i="14"/>
  <c r="N593" i="14"/>
  <c r="N592" i="14"/>
  <c r="N591" i="14"/>
  <c r="N590" i="14"/>
  <c r="N587" i="14"/>
  <c r="N586" i="14"/>
  <c r="N585" i="14"/>
  <c r="N584" i="14"/>
  <c r="N583" i="14"/>
  <c r="N582" i="14"/>
  <c r="N581" i="14"/>
  <c r="N570" i="14"/>
  <c r="N569" i="14"/>
  <c r="N568" i="14"/>
  <c r="N567" i="14"/>
  <c r="N566" i="14"/>
  <c r="N558" i="14"/>
  <c r="N557" i="14"/>
  <c r="N546" i="14"/>
  <c r="N545" i="14"/>
  <c r="N544" i="14"/>
  <c r="N543" i="14"/>
  <c r="N542" i="14"/>
  <c r="N541" i="14"/>
  <c r="N540" i="14"/>
  <c r="N539" i="14"/>
  <c r="N538" i="14"/>
  <c r="N537" i="14"/>
  <c r="N536" i="14"/>
  <c r="N535" i="14"/>
  <c r="N534" i="14"/>
  <c r="N533" i="14"/>
  <c r="N527" i="14"/>
  <c r="N526" i="14"/>
  <c r="N525" i="14"/>
  <c r="N524" i="14"/>
  <c r="N523" i="14"/>
  <c r="N522" i="14"/>
  <c r="N521" i="14"/>
  <c r="N520" i="14"/>
  <c r="N519" i="14"/>
  <c r="N518" i="14"/>
  <c r="N517" i="14"/>
  <c r="N516" i="14"/>
  <c r="N515" i="14"/>
  <c r="N514" i="14"/>
  <c r="N513" i="14"/>
  <c r="N512" i="14"/>
  <c r="N511" i="14"/>
  <c r="N510" i="14"/>
  <c r="N509" i="14"/>
  <c r="N501" i="14"/>
  <c r="N500" i="14"/>
  <c r="N499" i="14"/>
  <c r="N498" i="14"/>
  <c r="N497" i="14"/>
  <c r="N496" i="14"/>
  <c r="N495" i="14"/>
  <c r="N494" i="14"/>
  <c r="N493" i="14"/>
  <c r="N492" i="14"/>
  <c r="N491" i="14"/>
  <c r="N490" i="14"/>
  <c r="N489" i="14"/>
  <c r="N488" i="14"/>
  <c r="N487" i="14"/>
  <c r="N486" i="14"/>
  <c r="N485" i="14"/>
  <c r="N474" i="14"/>
  <c r="N473" i="14"/>
  <c r="N472" i="14"/>
  <c r="N471" i="14"/>
  <c r="N469" i="14"/>
  <c r="N468" i="14"/>
  <c r="N467" i="14"/>
  <c r="N466" i="14"/>
  <c r="N465" i="14"/>
  <c r="N464" i="14"/>
  <c r="N463" i="14"/>
  <c r="N462" i="14"/>
  <c r="N461" i="14"/>
  <c r="N450" i="14"/>
  <c r="N449" i="14"/>
  <c r="N448" i="14"/>
  <c r="N447" i="14"/>
  <c r="N441" i="14"/>
  <c r="N440" i="14"/>
  <c r="N439" i="14"/>
  <c r="N438" i="14"/>
  <c r="N437" i="14"/>
  <c r="N426" i="14"/>
  <c r="N425" i="14"/>
  <c r="N424" i="14"/>
  <c r="N423" i="14"/>
  <c r="N844" i="14"/>
  <c r="N843" i="14"/>
  <c r="N842" i="14"/>
  <c r="N841" i="14"/>
  <c r="N840" i="14"/>
  <c r="N839" i="14"/>
  <c r="N838" i="14"/>
  <c r="N837" i="14"/>
  <c r="N836" i="14"/>
  <c r="N835" i="14"/>
  <c r="N820" i="14"/>
  <c r="N819" i="14"/>
  <c r="N818" i="14"/>
  <c r="N817" i="14"/>
  <c r="N816" i="14"/>
  <c r="N815" i="14"/>
  <c r="N814" i="14"/>
  <c r="N813" i="14"/>
  <c r="N812" i="14"/>
  <c r="N811" i="14"/>
  <c r="N805" i="14"/>
  <c r="N804" i="14"/>
  <c r="N803" i="14"/>
  <c r="N802" i="14"/>
  <c r="N801" i="14"/>
  <c r="N796" i="14"/>
  <c r="N795" i="14"/>
  <c r="N794" i="14"/>
  <c r="N793" i="14"/>
  <c r="N792" i="14"/>
  <c r="N791" i="14"/>
  <c r="N790" i="14"/>
  <c r="N789" i="14"/>
  <c r="N788" i="14"/>
  <c r="N787" i="14"/>
  <c r="N772" i="14"/>
  <c r="N771" i="14"/>
  <c r="N770" i="14"/>
  <c r="N769" i="14"/>
  <c r="N768" i="14"/>
  <c r="N748" i="14"/>
  <c r="N747" i="14"/>
  <c r="N746" i="14"/>
  <c r="N745" i="14"/>
  <c r="N744" i="14"/>
  <c r="N743" i="14"/>
  <c r="N724" i="14"/>
  <c r="N723" i="14"/>
  <c r="N722" i="14"/>
  <c r="N721" i="14"/>
  <c r="N720" i="14"/>
  <c r="N719" i="14"/>
  <c r="N718" i="14"/>
  <c r="N717" i="14"/>
  <c r="N716" i="14"/>
  <c r="N715" i="14"/>
  <c r="N709" i="14"/>
  <c r="N700" i="14"/>
  <c r="N699" i="14"/>
  <c r="N698" i="14"/>
  <c r="N697" i="14"/>
  <c r="N696" i="14"/>
  <c r="N695" i="14"/>
  <c r="N694" i="14"/>
  <c r="N693" i="14"/>
  <c r="N692" i="14"/>
  <c r="N691" i="14"/>
  <c r="N685" i="14"/>
  <c r="N684" i="14"/>
  <c r="N683" i="14"/>
  <c r="N682" i="14"/>
  <c r="N681" i="14"/>
  <c r="N680" i="14"/>
  <c r="N676" i="14"/>
  <c r="N675" i="14"/>
  <c r="N674" i="14"/>
  <c r="N673" i="14"/>
  <c r="N672" i="14"/>
  <c r="N671" i="14"/>
  <c r="N670" i="14"/>
  <c r="N669" i="14"/>
  <c r="N668" i="14"/>
  <c r="N667" i="14"/>
  <c r="N652" i="14"/>
  <c r="N651" i="14"/>
  <c r="N650" i="14"/>
  <c r="N649" i="14"/>
  <c r="N648" i="14"/>
  <c r="N628" i="14"/>
  <c r="N627" i="14"/>
  <c r="N626" i="14"/>
  <c r="N625" i="14"/>
  <c r="N624" i="14"/>
  <c r="N623" i="14"/>
  <c r="N622" i="14"/>
  <c r="N604" i="14"/>
  <c r="N603" i="14"/>
  <c r="N602" i="14"/>
  <c r="N601" i="14"/>
  <c r="N600" i="14"/>
  <c r="N599" i="14"/>
  <c r="N598" i="14"/>
  <c r="N597" i="14"/>
  <c r="N596" i="14"/>
  <c r="N595" i="14"/>
  <c r="N589" i="14"/>
  <c r="N588" i="14"/>
  <c r="N580" i="14"/>
  <c r="N579" i="14"/>
  <c r="N578" i="14"/>
  <c r="N577" i="14"/>
  <c r="N576" i="14"/>
  <c r="N575" i="14"/>
  <c r="N574" i="14"/>
  <c r="N573" i="14"/>
  <c r="N572" i="14"/>
  <c r="N571" i="14"/>
  <c r="N565" i="14"/>
  <c r="N564" i="14"/>
  <c r="N563" i="14"/>
  <c r="N562" i="14"/>
  <c r="N561" i="14"/>
  <c r="N560" i="14"/>
  <c r="N559" i="14"/>
  <c r="N556" i="14"/>
  <c r="N555" i="14"/>
  <c r="N554" i="14"/>
  <c r="N553" i="14"/>
  <c r="N552" i="14"/>
  <c r="N551" i="14"/>
  <c r="N550" i="14"/>
  <c r="N549" i="14"/>
  <c r="N548" i="14"/>
  <c r="N547" i="14"/>
  <c r="N532" i="14"/>
  <c r="N531" i="14"/>
  <c r="N530" i="14"/>
  <c r="N529" i="14"/>
  <c r="N528" i="14"/>
  <c r="N508" i="14"/>
  <c r="N507" i="14"/>
  <c r="N506" i="14"/>
  <c r="N505" i="14"/>
  <c r="N504" i="14"/>
  <c r="N503" i="14"/>
  <c r="N502" i="14"/>
  <c r="N484" i="14"/>
  <c r="N483" i="14"/>
  <c r="N482" i="14"/>
  <c r="N481" i="14"/>
  <c r="N480" i="14"/>
  <c r="N479" i="14"/>
  <c r="N478" i="14"/>
  <c r="N477" i="14"/>
  <c r="N476" i="14"/>
  <c r="N475" i="14"/>
  <c r="N470" i="14"/>
  <c r="N460" i="14"/>
  <c r="N459" i="14"/>
  <c r="N458" i="14"/>
  <c r="N457" i="14"/>
  <c r="N456" i="14"/>
  <c r="N455" i="14"/>
  <c r="N454" i="14"/>
  <c r="N453" i="14"/>
  <c r="N452" i="14"/>
  <c r="N451" i="14"/>
  <c r="N446" i="14"/>
  <c r="N445" i="14"/>
  <c r="N444" i="14"/>
  <c r="N443" i="14"/>
  <c r="N442" i="14"/>
  <c r="N436" i="14"/>
  <c r="N435" i="14"/>
  <c r="N434" i="14"/>
  <c r="N433" i="14"/>
  <c r="N432" i="14"/>
  <c r="N431" i="14"/>
  <c r="N430" i="14"/>
  <c r="N429" i="14"/>
  <c r="N428" i="14"/>
  <c r="N427" i="14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S431" i="2"/>
  <c r="Y431" i="2" s="1"/>
  <c r="S432" i="2"/>
  <c r="S433" i="2"/>
  <c r="Y433" i="2" s="1"/>
  <c r="S434" i="2"/>
  <c r="Y434" i="2" s="1"/>
  <c r="S435" i="2"/>
  <c r="Y435" i="2" s="1"/>
  <c r="S436" i="2"/>
  <c r="Y436" i="2" s="1"/>
  <c r="S437" i="2"/>
  <c r="Y437" i="2" s="1"/>
  <c r="S438" i="2"/>
  <c r="Y438" i="2" s="1"/>
  <c r="S439" i="2"/>
  <c r="Y439" i="2" s="1"/>
  <c r="S440" i="2"/>
  <c r="Y440" i="2" s="1"/>
  <c r="S441" i="2"/>
  <c r="Y441" i="2" s="1"/>
  <c r="S442" i="2"/>
  <c r="Y442" i="2" s="1"/>
  <c r="S443" i="2"/>
  <c r="Y443" i="2" s="1"/>
  <c r="S444" i="2"/>
  <c r="Y444" i="2" s="1"/>
  <c r="S445" i="2"/>
  <c r="Y445" i="2" s="1"/>
  <c r="S446" i="2"/>
  <c r="Y446" i="2" s="1"/>
  <c r="S447" i="2"/>
  <c r="U447" i="2" s="1"/>
  <c r="S448" i="2"/>
  <c r="U448" i="2" s="1"/>
  <c r="S449" i="2"/>
  <c r="U449" i="2" s="1"/>
  <c r="S450" i="2"/>
  <c r="U450" i="2" s="1"/>
  <c r="S451" i="2"/>
  <c r="Y451" i="2" s="1"/>
  <c r="S452" i="2"/>
  <c r="U452" i="2" s="1"/>
  <c r="S453" i="2"/>
  <c r="U453" i="2" s="1"/>
  <c r="S454" i="2"/>
  <c r="Y454" i="2" s="1"/>
  <c r="S455" i="2"/>
  <c r="Y455" i="2" s="1"/>
  <c r="S456" i="2"/>
  <c r="Y456" i="2" s="1"/>
  <c r="S457" i="2"/>
  <c r="Y457" i="2" s="1"/>
  <c r="S458" i="2"/>
  <c r="Y458" i="2" s="1"/>
  <c r="S459" i="2"/>
  <c r="Y459" i="2" s="1"/>
  <c r="S460" i="2"/>
  <c r="Y460" i="2" s="1"/>
  <c r="S461" i="2"/>
  <c r="Y461" i="2" s="1"/>
  <c r="S462" i="2"/>
  <c r="Y462" i="2" s="1"/>
  <c r="S463" i="2"/>
  <c r="Y463" i="2" s="1"/>
  <c r="S464" i="2"/>
  <c r="Y464" i="2" s="1"/>
  <c r="S465" i="2"/>
  <c r="Y465" i="2" s="1"/>
  <c r="S466" i="2"/>
  <c r="Y466" i="2" s="1"/>
  <c r="S467" i="2"/>
  <c r="Y467" i="2" s="1"/>
  <c r="S468" i="2"/>
  <c r="Y468" i="2" s="1"/>
  <c r="S469" i="2"/>
  <c r="Y469" i="2" s="1"/>
  <c r="S470" i="2"/>
  <c r="Y470" i="2" s="1"/>
  <c r="S471" i="2"/>
  <c r="U471" i="2" s="1"/>
  <c r="S472" i="2"/>
  <c r="U472" i="2" s="1"/>
  <c r="S473" i="2"/>
  <c r="U473" i="2" s="1"/>
  <c r="S474" i="2"/>
  <c r="U474" i="2" s="1"/>
  <c r="S475" i="2"/>
  <c r="Y475" i="2" s="1"/>
  <c r="S476" i="2"/>
  <c r="U476" i="2" s="1"/>
  <c r="S477" i="2"/>
  <c r="U477" i="2" s="1"/>
  <c r="S478" i="2"/>
  <c r="S479" i="2"/>
  <c r="Y479" i="2" s="1"/>
  <c r="S480" i="2"/>
  <c r="S481" i="2"/>
  <c r="S482" i="2"/>
  <c r="Y482" i="2" s="1"/>
  <c r="S483" i="2"/>
  <c r="Y483" i="2" s="1"/>
  <c r="S484" i="2"/>
  <c r="Y484" i="2" s="1"/>
  <c r="S485" i="2"/>
  <c r="U485" i="2" s="1"/>
  <c r="S486" i="2"/>
  <c r="U486" i="2" s="1"/>
  <c r="S487" i="2"/>
  <c r="U487" i="2" s="1"/>
  <c r="S488" i="2"/>
  <c r="U488" i="2" s="1"/>
  <c r="S489" i="2"/>
  <c r="U489" i="2" s="1"/>
  <c r="S490" i="2"/>
  <c r="U490" i="2" s="1"/>
  <c r="S491" i="2"/>
  <c r="U491" i="2" s="1"/>
  <c r="S492" i="2"/>
  <c r="U492" i="2" s="1"/>
  <c r="S493" i="2"/>
  <c r="U493" i="2" s="1"/>
  <c r="S494" i="2"/>
  <c r="U494" i="2" s="1"/>
  <c r="S495" i="2"/>
  <c r="U495" i="2" s="1"/>
  <c r="S496" i="2"/>
  <c r="U496" i="2" s="1"/>
  <c r="S497" i="2"/>
  <c r="U497" i="2" s="1"/>
  <c r="S498" i="2"/>
  <c r="U498" i="2" s="1"/>
  <c r="S499" i="2"/>
  <c r="U499" i="2" s="1"/>
  <c r="S500" i="2"/>
  <c r="U500" i="2" s="1"/>
  <c r="S501" i="2"/>
  <c r="S502" i="2"/>
  <c r="Y502" i="2" s="1"/>
  <c r="S503" i="2"/>
  <c r="Y503" i="2" s="1"/>
  <c r="S504" i="2"/>
  <c r="Y504" i="2" s="1"/>
  <c r="S505" i="2"/>
  <c r="Y505" i="2" s="1"/>
  <c r="S506" i="2"/>
  <c r="Y506" i="2" s="1"/>
  <c r="S507" i="2"/>
  <c r="Y507" i="2" s="1"/>
  <c r="S508" i="2"/>
  <c r="Y508" i="2" s="1"/>
  <c r="S509" i="2"/>
  <c r="Y509" i="2" s="1"/>
  <c r="S510" i="2"/>
  <c r="Y510" i="2" s="1"/>
  <c r="S511" i="2"/>
  <c r="Y511" i="2" s="1"/>
  <c r="S512" i="2"/>
  <c r="U512" i="2" s="1"/>
  <c r="S513" i="2"/>
  <c r="Y513" i="2" s="1"/>
  <c r="S514" i="2"/>
  <c r="U514" i="2" s="1"/>
  <c r="S515" i="2"/>
  <c r="U515" i="2" s="1"/>
  <c r="S516" i="2"/>
  <c r="Y516" i="2" s="1"/>
  <c r="S517" i="2"/>
  <c r="U517" i="2" s="1"/>
  <c r="S518" i="2"/>
  <c r="Y518" i="2" s="1"/>
  <c r="S519" i="2"/>
  <c r="U519" i="2" s="1"/>
  <c r="S520" i="2"/>
  <c r="U520" i="2" s="1"/>
  <c r="S521" i="2"/>
  <c r="U521" i="2" s="1"/>
  <c r="S522" i="2"/>
  <c r="U522" i="2" s="1"/>
  <c r="S523" i="2"/>
  <c r="S524" i="2"/>
  <c r="Y524" i="2" s="1"/>
  <c r="S525" i="2"/>
  <c r="S526" i="2"/>
  <c r="S527" i="2"/>
  <c r="Y527" i="2" s="1"/>
  <c r="S528" i="2"/>
  <c r="Y528" i="2" s="1"/>
  <c r="S529" i="2"/>
  <c r="Y529" i="2" s="1"/>
  <c r="S530" i="2"/>
  <c r="Y530" i="2" s="1"/>
  <c r="S531" i="2"/>
  <c r="Y531" i="2" s="1"/>
  <c r="S532" i="2"/>
  <c r="Y532" i="2" s="1"/>
  <c r="S533" i="2"/>
  <c r="Y533" i="2" s="1"/>
  <c r="S534" i="2"/>
  <c r="Y534" i="2" s="1"/>
  <c r="S535" i="2"/>
  <c r="U535" i="2" s="1"/>
  <c r="S536" i="2"/>
  <c r="U536" i="2" s="1"/>
  <c r="S537" i="2"/>
  <c r="U537" i="2" s="1"/>
  <c r="S538" i="2"/>
  <c r="U538" i="2" s="1"/>
  <c r="S539" i="2"/>
  <c r="Y539" i="2" s="1"/>
  <c r="S540" i="2"/>
  <c r="Y540" i="2" s="1"/>
  <c r="S541" i="2"/>
  <c r="U541" i="2" s="1"/>
  <c r="S542" i="2"/>
  <c r="U542" i="2" s="1"/>
  <c r="S543" i="2"/>
  <c r="U543" i="2" s="1"/>
  <c r="S544" i="2"/>
  <c r="U544" i="2" s="1"/>
  <c r="S545" i="2"/>
  <c r="U545" i="2" s="1"/>
  <c r="S546" i="2"/>
  <c r="U546" i="2" s="1"/>
  <c r="S547" i="2"/>
  <c r="S548" i="2"/>
  <c r="S549" i="2"/>
  <c r="S550" i="2"/>
  <c r="Y550" i="2" s="1"/>
  <c r="S551" i="2"/>
  <c r="Y551" i="2" s="1"/>
  <c r="S552" i="2"/>
  <c r="Y552" i="2" s="1"/>
  <c r="S553" i="2"/>
  <c r="Y553" i="2" s="1"/>
  <c r="S554" i="2"/>
  <c r="Y554" i="2" s="1"/>
  <c r="S555" i="2"/>
  <c r="Y555" i="2" s="1"/>
  <c r="S556" i="2"/>
  <c r="Y556" i="2" s="1"/>
  <c r="S557" i="2"/>
  <c r="U557" i="2" s="1"/>
  <c r="S558" i="2"/>
  <c r="Y558" i="2" s="1"/>
  <c r="S559" i="2"/>
  <c r="Y559" i="2" s="1"/>
  <c r="S560" i="2"/>
  <c r="Y560" i="2" s="1"/>
  <c r="S561" i="2"/>
  <c r="Y561" i="2" s="1"/>
  <c r="S562" i="2"/>
  <c r="Y562" i="2" s="1"/>
  <c r="S563" i="2"/>
  <c r="U563" i="2" s="1"/>
  <c r="S564" i="2"/>
  <c r="Y564" i="2" s="1"/>
  <c r="S565" i="2"/>
  <c r="Y565" i="2" s="1"/>
  <c r="S566" i="2"/>
  <c r="Y566" i="2" s="1"/>
  <c r="S567" i="2"/>
  <c r="U567" i="2" s="1"/>
  <c r="S568" i="2"/>
  <c r="U568" i="2" s="1"/>
  <c r="S569" i="2"/>
  <c r="U569" i="2" s="1"/>
  <c r="S570" i="2"/>
  <c r="U570" i="2" s="1"/>
  <c r="S571" i="2"/>
  <c r="U571" i="2" s="1"/>
  <c r="S572" i="2"/>
  <c r="S573" i="2"/>
  <c r="U573" i="2" s="1"/>
  <c r="S574" i="2"/>
  <c r="Y574" i="2" s="1"/>
  <c r="S575" i="2"/>
  <c r="Y575" i="2" s="1"/>
  <c r="S576" i="2"/>
  <c r="Y576" i="2" s="1"/>
  <c r="S577" i="2"/>
  <c r="Y577" i="2" s="1"/>
  <c r="S578" i="2"/>
  <c r="Y578" i="2" s="1"/>
  <c r="S579" i="2"/>
  <c r="Y579" i="2" s="1"/>
  <c r="S580" i="2"/>
  <c r="Y580" i="2" s="1"/>
  <c r="S581" i="2"/>
  <c r="Y581" i="2" s="1"/>
  <c r="S582" i="2"/>
  <c r="U582" i="2" s="1"/>
  <c r="S583" i="2"/>
  <c r="U583" i="2" s="1"/>
  <c r="S584" i="2"/>
  <c r="U584" i="2" s="1"/>
  <c r="S585" i="2"/>
  <c r="U585" i="2" s="1"/>
  <c r="S586" i="2"/>
  <c r="U586" i="2" s="1"/>
  <c r="S587" i="2"/>
  <c r="U587" i="2" s="1"/>
  <c r="S588" i="2"/>
  <c r="U588" i="2" s="1"/>
  <c r="S589" i="2"/>
  <c r="U589" i="2" s="1"/>
  <c r="S590" i="2"/>
  <c r="U590" i="2" s="1"/>
  <c r="S591" i="2"/>
  <c r="U591" i="2" s="1"/>
  <c r="S592" i="2"/>
  <c r="U592" i="2" s="1"/>
  <c r="S593" i="2"/>
  <c r="U593" i="2" s="1"/>
  <c r="S594" i="2"/>
  <c r="U594" i="2" s="1"/>
  <c r="S595" i="2"/>
  <c r="U595" i="2" s="1"/>
  <c r="S596" i="2"/>
  <c r="Y596" i="2" s="1"/>
  <c r="S597" i="2"/>
  <c r="U597" i="2" s="1"/>
  <c r="S598" i="2"/>
  <c r="Y598" i="2" s="1"/>
  <c r="S599" i="2"/>
  <c r="Y599" i="2" s="1"/>
  <c r="S600" i="2"/>
  <c r="Y600" i="2" s="1"/>
  <c r="S601" i="2"/>
  <c r="Y601" i="2" s="1"/>
  <c r="S602" i="2"/>
  <c r="Y602" i="2" s="1"/>
  <c r="S603" i="2"/>
  <c r="Y603" i="2" s="1"/>
  <c r="S604" i="2"/>
  <c r="Y604" i="2" s="1"/>
  <c r="S605" i="2"/>
  <c r="Y605" i="2" s="1"/>
  <c r="S606" i="2"/>
  <c r="Y606" i="2" s="1"/>
  <c r="S607" i="2"/>
  <c r="Y607" i="2" s="1"/>
  <c r="S608" i="2"/>
  <c r="Y608" i="2" s="1"/>
  <c r="S609" i="2"/>
  <c r="Y609" i="2" s="1"/>
  <c r="S610" i="2"/>
  <c r="Y610" i="2" s="1"/>
  <c r="S611" i="2"/>
  <c r="U611" i="2" s="1"/>
  <c r="S612" i="2"/>
  <c r="Y612" i="2" s="1"/>
  <c r="S613" i="2"/>
  <c r="Y613" i="2" s="1"/>
  <c r="S614" i="2"/>
  <c r="Y614" i="2" s="1"/>
  <c r="S615" i="2"/>
  <c r="U615" i="2" s="1"/>
  <c r="S616" i="2"/>
  <c r="U616" i="2" s="1"/>
  <c r="S617" i="2"/>
  <c r="U617" i="2" s="1"/>
  <c r="S618" i="2"/>
  <c r="U618" i="2" s="1"/>
  <c r="S619" i="2"/>
  <c r="S620" i="2"/>
  <c r="Y620" i="2" s="1"/>
  <c r="S621" i="2"/>
  <c r="S622" i="2"/>
  <c r="Y622" i="2" s="1"/>
  <c r="S623" i="2"/>
  <c r="Y623" i="2" s="1"/>
  <c r="S624" i="2"/>
  <c r="Y624" i="2" s="1"/>
  <c r="S625" i="2"/>
  <c r="Y625" i="2" s="1"/>
  <c r="S626" i="2"/>
  <c r="Y626" i="2" s="1"/>
  <c r="S627" i="2"/>
  <c r="Y627" i="2" s="1"/>
  <c r="S628" i="2"/>
  <c r="Y628" i="2" s="1"/>
  <c r="S629" i="2"/>
  <c r="U629" i="2" s="1"/>
  <c r="S630" i="2"/>
  <c r="U630" i="2" s="1"/>
  <c r="S631" i="2"/>
  <c r="U631" i="2" s="1"/>
  <c r="S632" i="2"/>
  <c r="U632" i="2" s="1"/>
  <c r="S633" i="2"/>
  <c r="Y633" i="2" s="1"/>
  <c r="S634" i="2"/>
  <c r="Y634" i="2" s="1"/>
  <c r="S635" i="2"/>
  <c r="U635" i="2" s="1"/>
  <c r="S636" i="2"/>
  <c r="U636" i="2" s="1"/>
  <c r="S637" i="2"/>
  <c r="U637" i="2" s="1"/>
  <c r="S638" i="2"/>
  <c r="Y638" i="2" s="1"/>
  <c r="S639" i="2"/>
  <c r="U639" i="2" s="1"/>
  <c r="S640" i="2"/>
  <c r="U640" i="2" s="1"/>
  <c r="S641" i="2"/>
  <c r="U641" i="2" s="1"/>
  <c r="S642" i="2"/>
  <c r="U642" i="2" s="1"/>
  <c r="S643" i="2"/>
  <c r="U643" i="2" s="1"/>
  <c r="S644" i="2"/>
  <c r="S645" i="2"/>
  <c r="S646" i="2"/>
  <c r="Y646" i="2" s="1"/>
  <c r="S647" i="2"/>
  <c r="Y647" i="2" s="1"/>
  <c r="S648" i="2"/>
  <c r="Y648" i="2" s="1"/>
  <c r="S649" i="2"/>
  <c r="Y649" i="2" s="1"/>
  <c r="S650" i="2"/>
  <c r="Y650" i="2" s="1"/>
  <c r="S651" i="2"/>
  <c r="Y651" i="2" s="1"/>
  <c r="S652" i="2"/>
  <c r="Y652" i="2" s="1"/>
  <c r="S653" i="2"/>
  <c r="U653" i="2" s="1"/>
  <c r="S654" i="2"/>
  <c r="U654" i="2" s="1"/>
  <c r="S655" i="2"/>
  <c r="U655" i="2" s="1"/>
  <c r="S656" i="2"/>
  <c r="U656" i="2" s="1"/>
  <c r="S657" i="2"/>
  <c r="U657" i="2" s="1"/>
  <c r="S658" i="2"/>
  <c r="U658" i="2" s="1"/>
  <c r="S659" i="2"/>
  <c r="U659" i="2" s="1"/>
  <c r="S660" i="2"/>
  <c r="U660" i="2" s="1"/>
  <c r="S661" i="2"/>
  <c r="U661" i="2" s="1"/>
  <c r="S662" i="2"/>
  <c r="U662" i="2" s="1"/>
  <c r="S663" i="2"/>
  <c r="U663" i="2" s="1"/>
  <c r="S664" i="2"/>
  <c r="U664" i="2" s="1"/>
  <c r="S665" i="2"/>
  <c r="U665" i="2" s="1"/>
  <c r="S666" i="2"/>
  <c r="U666" i="2" s="1"/>
  <c r="S667" i="2"/>
  <c r="Y667" i="2" s="1"/>
  <c r="S668" i="2"/>
  <c r="S669" i="2"/>
  <c r="S670" i="2"/>
  <c r="Y670" i="2" s="1"/>
  <c r="S671" i="2"/>
  <c r="Y671" i="2" s="1"/>
  <c r="S672" i="2"/>
  <c r="Y672" i="2" s="1"/>
  <c r="S673" i="2"/>
  <c r="Y673" i="2" s="1"/>
  <c r="S674" i="2"/>
  <c r="Y674" i="2" s="1"/>
  <c r="S675" i="2"/>
  <c r="Y675" i="2" s="1"/>
  <c r="S676" i="2"/>
  <c r="Y676" i="2" s="1"/>
  <c r="S677" i="2"/>
  <c r="Y677" i="2" s="1"/>
  <c r="S678" i="2"/>
  <c r="Y678" i="2" s="1"/>
  <c r="S679" i="2"/>
  <c r="U679" i="2" s="1"/>
  <c r="S680" i="2"/>
  <c r="U680" i="2" s="1"/>
  <c r="S681" i="2"/>
  <c r="U681" i="2" s="1"/>
  <c r="S682" i="2"/>
  <c r="Y682" i="2" s="1"/>
  <c r="S683" i="2"/>
  <c r="U683" i="2" s="1"/>
  <c r="S684" i="2"/>
  <c r="Y684" i="2" s="1"/>
  <c r="S685" i="2"/>
  <c r="U685" i="2" s="1"/>
  <c r="S686" i="2"/>
  <c r="U686" i="2" s="1"/>
  <c r="S687" i="2"/>
  <c r="U687" i="2" s="1"/>
  <c r="S688" i="2"/>
  <c r="U688" i="2" s="1"/>
  <c r="S689" i="2"/>
  <c r="U689" i="2" s="1"/>
  <c r="S690" i="2"/>
  <c r="U690" i="2" s="1"/>
  <c r="S691" i="2"/>
  <c r="S692" i="2"/>
  <c r="Y692" i="2" s="1"/>
  <c r="S693" i="2"/>
  <c r="S694" i="2"/>
  <c r="Y694" i="2" s="1"/>
  <c r="S695" i="2"/>
  <c r="Y695" i="2" s="1"/>
  <c r="S696" i="2"/>
  <c r="Y696" i="2" s="1"/>
  <c r="S697" i="2"/>
  <c r="Y697" i="2" s="1"/>
  <c r="S698" i="2"/>
  <c r="Y698" i="2" s="1"/>
  <c r="S699" i="2"/>
  <c r="Y699" i="2" s="1"/>
  <c r="S700" i="2"/>
  <c r="Y700" i="2" s="1"/>
  <c r="S701" i="2"/>
  <c r="U701" i="2" s="1"/>
  <c r="S702" i="2"/>
  <c r="Y702" i="2" s="1"/>
  <c r="S703" i="2"/>
  <c r="Y703" i="2" s="1"/>
  <c r="S704" i="2"/>
  <c r="Y704" i="2" s="1"/>
  <c r="S705" i="2"/>
  <c r="Y705" i="2" s="1"/>
  <c r="S706" i="2"/>
  <c r="Y706" i="2" s="1"/>
  <c r="S707" i="2"/>
  <c r="U707" i="2" s="1"/>
  <c r="S708" i="2"/>
  <c r="Y708" i="2" s="1"/>
  <c r="S709" i="2"/>
  <c r="U709" i="2" s="1"/>
  <c r="S710" i="2"/>
  <c r="U710" i="2" s="1"/>
  <c r="S711" i="2"/>
  <c r="U711" i="2" s="1"/>
  <c r="S712" i="2"/>
  <c r="U712" i="2" s="1"/>
  <c r="S713" i="2"/>
  <c r="U713" i="2" s="1"/>
  <c r="S714" i="2"/>
  <c r="U714" i="2" s="1"/>
  <c r="S715" i="2"/>
  <c r="S716" i="2"/>
  <c r="Y716" i="2" s="1"/>
  <c r="S717" i="2"/>
  <c r="S718" i="2"/>
  <c r="Y718" i="2" s="1"/>
  <c r="S719" i="2"/>
  <c r="Y719" i="2" s="1"/>
  <c r="S720" i="2"/>
  <c r="Y720" i="2" s="1"/>
  <c r="S721" i="2"/>
  <c r="Y721" i="2" s="1"/>
  <c r="S722" i="2"/>
  <c r="Y722" i="2" s="1"/>
  <c r="S723" i="2"/>
  <c r="Y723" i="2" s="1"/>
  <c r="S724" i="2"/>
  <c r="Y724" i="2" s="1"/>
  <c r="S725" i="2"/>
  <c r="U725" i="2" s="1"/>
  <c r="S726" i="2"/>
  <c r="Y726" i="2" s="1"/>
  <c r="S727" i="2"/>
  <c r="U727" i="2" s="1"/>
  <c r="S728" i="2"/>
  <c r="U728" i="2" s="1"/>
  <c r="S729" i="2"/>
  <c r="U729" i="2" s="1"/>
  <c r="S730" i="2"/>
  <c r="U730" i="2" s="1"/>
  <c r="S731" i="2"/>
  <c r="U731" i="2" s="1"/>
  <c r="S732" i="2"/>
  <c r="Y732" i="2" s="1"/>
  <c r="S733" i="2"/>
  <c r="Y733" i="2" s="1"/>
  <c r="S734" i="2"/>
  <c r="Y734" i="2" s="1"/>
  <c r="S735" i="2"/>
  <c r="U735" i="2" s="1"/>
  <c r="S736" i="2"/>
  <c r="U736" i="2" s="1"/>
  <c r="S737" i="2"/>
  <c r="U737" i="2" s="1"/>
  <c r="S738" i="2"/>
  <c r="U738" i="2" s="1"/>
  <c r="S739" i="2"/>
  <c r="S740" i="2"/>
  <c r="S741" i="2"/>
  <c r="S742" i="2"/>
  <c r="Y742" i="2" s="1"/>
  <c r="S743" i="2"/>
  <c r="Y743" i="2" s="1"/>
  <c r="S744" i="2"/>
  <c r="Y744" i="2" s="1"/>
  <c r="S745" i="2"/>
  <c r="Y745" i="2" s="1"/>
  <c r="S746" i="2"/>
  <c r="Y746" i="2" s="1"/>
  <c r="S747" i="2"/>
  <c r="Y747" i="2" s="1"/>
  <c r="S748" i="2"/>
  <c r="Y748" i="2" s="1"/>
  <c r="S749" i="2"/>
  <c r="Y749" i="2" s="1"/>
  <c r="S750" i="2"/>
  <c r="Y750" i="2" s="1"/>
  <c r="S751" i="2"/>
  <c r="Y751" i="2" s="1"/>
  <c r="S752" i="2"/>
  <c r="Y752" i="2" s="1"/>
  <c r="S753" i="2"/>
  <c r="Y753" i="2" s="1"/>
  <c r="S754" i="2"/>
  <c r="Y754" i="2" s="1"/>
  <c r="S755" i="2"/>
  <c r="Y755" i="2" s="1"/>
  <c r="S756" i="2"/>
  <c r="Y756" i="2" s="1"/>
  <c r="S757" i="2"/>
  <c r="Y757" i="2" s="1"/>
  <c r="S758" i="2"/>
  <c r="Y758" i="2" s="1"/>
  <c r="S759" i="2"/>
  <c r="U759" i="2" s="1"/>
  <c r="S760" i="2"/>
  <c r="U760" i="2" s="1"/>
  <c r="S761" i="2"/>
  <c r="U761" i="2" s="1"/>
  <c r="S762" i="2"/>
  <c r="U762" i="2" s="1"/>
  <c r="S763" i="2"/>
  <c r="U763" i="2" s="1"/>
  <c r="S764" i="2"/>
  <c r="S765" i="2"/>
  <c r="S766" i="2"/>
  <c r="Y766" i="2" s="1"/>
  <c r="S767" i="2"/>
  <c r="Y767" i="2" s="1"/>
  <c r="S768" i="2"/>
  <c r="Y768" i="2" s="1"/>
  <c r="S769" i="2"/>
  <c r="Y769" i="2" s="1"/>
  <c r="S770" i="2"/>
  <c r="Y770" i="2" s="1"/>
  <c r="S771" i="2"/>
  <c r="Y771" i="2" s="1"/>
  <c r="S772" i="2"/>
  <c r="Y772" i="2" s="1"/>
  <c r="S773" i="2"/>
  <c r="Y773" i="2" s="1"/>
  <c r="S774" i="2"/>
  <c r="Y774" i="2" s="1"/>
  <c r="S775" i="2"/>
  <c r="U775" i="2" s="1"/>
  <c r="S776" i="2"/>
  <c r="Y776" i="2" s="1"/>
  <c r="S777" i="2"/>
  <c r="U777" i="2" s="1"/>
  <c r="S778" i="2"/>
  <c r="Y778" i="2" s="1"/>
  <c r="S779" i="2"/>
  <c r="U779" i="2" s="1"/>
  <c r="S780" i="2"/>
  <c r="U780" i="2" s="1"/>
  <c r="S781" i="2"/>
  <c r="Y781" i="2" s="1"/>
  <c r="S782" i="2"/>
  <c r="Y782" i="2" s="1"/>
  <c r="S783" i="2"/>
  <c r="U783" i="2" s="1"/>
  <c r="S784" i="2"/>
  <c r="U784" i="2" s="1"/>
  <c r="S785" i="2"/>
  <c r="U785" i="2" s="1"/>
  <c r="S786" i="2"/>
  <c r="U786" i="2" s="1"/>
  <c r="S787" i="2"/>
  <c r="Y787" i="2" s="1"/>
  <c r="S788" i="2"/>
  <c r="S789" i="2"/>
  <c r="Y789" i="2" s="1"/>
  <c r="S790" i="2"/>
  <c r="Y790" i="2" s="1"/>
  <c r="S791" i="2"/>
  <c r="Y791" i="2" s="1"/>
  <c r="S792" i="2"/>
  <c r="Y792" i="2" s="1"/>
  <c r="S793" i="2"/>
  <c r="Y793" i="2" s="1"/>
  <c r="S794" i="2"/>
  <c r="Y794" i="2" s="1"/>
  <c r="S795" i="2"/>
  <c r="Y795" i="2" s="1"/>
  <c r="S796" i="2"/>
  <c r="Y796" i="2" s="1"/>
  <c r="S797" i="2"/>
  <c r="U797" i="2" s="1"/>
  <c r="S798" i="2"/>
  <c r="U798" i="2" s="1"/>
  <c r="S799" i="2"/>
  <c r="U799" i="2" s="1"/>
  <c r="S800" i="2"/>
  <c r="U800" i="2" s="1"/>
  <c r="S801" i="2"/>
  <c r="U801" i="2" s="1"/>
  <c r="S802" i="2"/>
  <c r="Y802" i="2" s="1"/>
  <c r="S803" i="2"/>
  <c r="Y803" i="2" s="1"/>
  <c r="S804" i="2"/>
  <c r="U804" i="2" s="1"/>
  <c r="S805" i="2"/>
  <c r="U805" i="2" s="1"/>
  <c r="S806" i="2"/>
  <c r="Y806" i="2" s="1"/>
  <c r="S807" i="2"/>
  <c r="U807" i="2" s="1"/>
  <c r="S808" i="2"/>
  <c r="U808" i="2" s="1"/>
  <c r="S809" i="2"/>
  <c r="U809" i="2" s="1"/>
  <c r="S810" i="2"/>
  <c r="U810" i="2" s="1"/>
  <c r="S811" i="2"/>
  <c r="Y811" i="2" s="1"/>
  <c r="S812" i="2"/>
  <c r="S813" i="2"/>
  <c r="S814" i="2"/>
  <c r="Y814" i="2" s="1"/>
  <c r="S815" i="2"/>
  <c r="Y815" i="2" s="1"/>
  <c r="S816" i="2"/>
  <c r="Y816" i="2" s="1"/>
  <c r="S817" i="2"/>
  <c r="Y817" i="2" s="1"/>
  <c r="S818" i="2"/>
  <c r="Y818" i="2" s="1"/>
  <c r="S819" i="2"/>
  <c r="Y819" i="2" s="1"/>
  <c r="S820" i="2"/>
  <c r="Y820" i="2" s="1"/>
  <c r="S821" i="2"/>
  <c r="U821" i="2" s="1"/>
  <c r="S822" i="2"/>
  <c r="U822" i="2" s="1"/>
  <c r="S823" i="2"/>
  <c r="U823" i="2" s="1"/>
  <c r="S824" i="2"/>
  <c r="U824" i="2" s="1"/>
  <c r="S825" i="2"/>
  <c r="U825" i="2" s="1"/>
  <c r="S826" i="2"/>
  <c r="U826" i="2" s="1"/>
  <c r="S827" i="2"/>
  <c r="U827" i="2" s="1"/>
  <c r="S828" i="2"/>
  <c r="U828" i="2" s="1"/>
  <c r="S829" i="2"/>
  <c r="U829" i="2" s="1"/>
  <c r="S830" i="2"/>
  <c r="U830" i="2" s="1"/>
  <c r="S831" i="2"/>
  <c r="U831" i="2" s="1"/>
  <c r="S832" i="2"/>
  <c r="U832" i="2" s="1"/>
  <c r="S833" i="2"/>
  <c r="U833" i="2" s="1"/>
  <c r="S834" i="2"/>
  <c r="U834" i="2" s="1"/>
  <c r="S835" i="2"/>
  <c r="Y835" i="2" s="1"/>
  <c r="S836" i="2"/>
  <c r="Y836" i="2" s="1"/>
  <c r="S837" i="2"/>
  <c r="S838" i="2"/>
  <c r="Y838" i="2" s="1"/>
  <c r="S839" i="2"/>
  <c r="Y839" i="2" s="1"/>
  <c r="S840" i="2"/>
  <c r="Y840" i="2" s="1"/>
  <c r="S841" i="2"/>
  <c r="Y841" i="2" s="1"/>
  <c r="S842" i="2"/>
  <c r="Y842" i="2" s="1"/>
  <c r="S843" i="2"/>
  <c r="Y843" i="2" s="1"/>
  <c r="S844" i="2"/>
  <c r="Y844" i="2" s="1"/>
  <c r="S845" i="2"/>
  <c r="Y845" i="2" s="1"/>
  <c r="S846" i="2"/>
  <c r="Y846" i="2" s="1"/>
  <c r="S847" i="2"/>
  <c r="Y847" i="2" s="1"/>
  <c r="S848" i="2"/>
  <c r="Y848" i="2" s="1"/>
  <c r="S849" i="2"/>
  <c r="Y849" i="2" s="1"/>
  <c r="S850" i="2"/>
  <c r="Y850" i="2" s="1"/>
  <c r="S851" i="2"/>
  <c r="U851" i="2" s="1"/>
  <c r="S852" i="2"/>
  <c r="U852" i="2" s="1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AB572" i="2"/>
  <c r="AB573" i="2"/>
  <c r="AB574" i="2"/>
  <c r="AB575" i="2"/>
  <c r="AB576" i="2"/>
  <c r="AB577" i="2"/>
  <c r="AB578" i="2"/>
  <c r="AB579" i="2"/>
  <c r="AB580" i="2"/>
  <c r="AB581" i="2"/>
  <c r="AB582" i="2"/>
  <c r="AB583" i="2"/>
  <c r="AB584" i="2"/>
  <c r="AB585" i="2"/>
  <c r="AB586" i="2"/>
  <c r="AB587" i="2"/>
  <c r="AB588" i="2"/>
  <c r="AB589" i="2"/>
  <c r="AB590" i="2"/>
  <c r="AB591" i="2"/>
  <c r="AB592" i="2"/>
  <c r="AB593" i="2"/>
  <c r="AB594" i="2"/>
  <c r="AB595" i="2"/>
  <c r="AB596" i="2"/>
  <c r="AB597" i="2"/>
  <c r="AB598" i="2"/>
  <c r="AB599" i="2"/>
  <c r="AB600" i="2"/>
  <c r="AB601" i="2"/>
  <c r="AB602" i="2"/>
  <c r="AB603" i="2"/>
  <c r="AB604" i="2"/>
  <c r="AB605" i="2"/>
  <c r="AB606" i="2"/>
  <c r="AB607" i="2"/>
  <c r="AB608" i="2"/>
  <c r="AB609" i="2"/>
  <c r="AB610" i="2"/>
  <c r="AB611" i="2"/>
  <c r="AB612" i="2"/>
  <c r="AB613" i="2"/>
  <c r="AB614" i="2"/>
  <c r="AB615" i="2"/>
  <c r="AB616" i="2"/>
  <c r="AB617" i="2"/>
  <c r="AB618" i="2"/>
  <c r="AB619" i="2"/>
  <c r="AB620" i="2"/>
  <c r="AB621" i="2"/>
  <c r="AB622" i="2"/>
  <c r="AB623" i="2"/>
  <c r="AB624" i="2"/>
  <c r="AB625" i="2"/>
  <c r="AB626" i="2"/>
  <c r="AB627" i="2"/>
  <c r="AB628" i="2"/>
  <c r="AB629" i="2"/>
  <c r="AB630" i="2"/>
  <c r="AB631" i="2"/>
  <c r="AB632" i="2"/>
  <c r="AB633" i="2"/>
  <c r="AB634" i="2"/>
  <c r="AB635" i="2"/>
  <c r="AB636" i="2"/>
  <c r="AB637" i="2"/>
  <c r="AB638" i="2"/>
  <c r="AB639" i="2"/>
  <c r="AB640" i="2"/>
  <c r="AB641" i="2"/>
  <c r="AB642" i="2"/>
  <c r="AB643" i="2"/>
  <c r="AB644" i="2"/>
  <c r="AB645" i="2"/>
  <c r="AB646" i="2"/>
  <c r="AB647" i="2"/>
  <c r="AB648" i="2"/>
  <c r="AB649" i="2"/>
  <c r="AB650" i="2"/>
  <c r="AB651" i="2"/>
  <c r="AB652" i="2"/>
  <c r="AB653" i="2"/>
  <c r="AB654" i="2"/>
  <c r="AB655" i="2"/>
  <c r="AB656" i="2"/>
  <c r="AB657" i="2"/>
  <c r="AB658" i="2"/>
  <c r="AB659" i="2"/>
  <c r="AB660" i="2"/>
  <c r="AB661" i="2"/>
  <c r="AB662" i="2"/>
  <c r="AB663" i="2"/>
  <c r="AB664" i="2"/>
  <c r="AB665" i="2"/>
  <c r="AB666" i="2"/>
  <c r="AB667" i="2"/>
  <c r="AB668" i="2"/>
  <c r="AB669" i="2"/>
  <c r="AB670" i="2"/>
  <c r="AB671" i="2"/>
  <c r="AB672" i="2"/>
  <c r="AB673" i="2"/>
  <c r="AB674" i="2"/>
  <c r="AB675" i="2"/>
  <c r="AB676" i="2"/>
  <c r="AB677" i="2"/>
  <c r="AB678" i="2"/>
  <c r="AB679" i="2"/>
  <c r="AB680" i="2"/>
  <c r="AB681" i="2"/>
  <c r="AB682" i="2"/>
  <c r="AB683" i="2"/>
  <c r="AB684" i="2"/>
  <c r="AB685" i="2"/>
  <c r="AB686" i="2"/>
  <c r="AB687" i="2"/>
  <c r="AB688" i="2"/>
  <c r="AB689" i="2"/>
  <c r="AB690" i="2"/>
  <c r="AB691" i="2"/>
  <c r="AB692" i="2"/>
  <c r="AB693" i="2"/>
  <c r="AB694" i="2"/>
  <c r="AB695" i="2"/>
  <c r="AB696" i="2"/>
  <c r="AB697" i="2"/>
  <c r="AB698" i="2"/>
  <c r="AB699" i="2"/>
  <c r="AB700" i="2"/>
  <c r="AB701" i="2"/>
  <c r="AB702" i="2"/>
  <c r="AB703" i="2"/>
  <c r="AB704" i="2"/>
  <c r="AB705" i="2"/>
  <c r="AB706" i="2"/>
  <c r="AB707" i="2"/>
  <c r="AB708" i="2"/>
  <c r="AB709" i="2"/>
  <c r="AB710" i="2"/>
  <c r="AB711" i="2"/>
  <c r="AB712" i="2"/>
  <c r="AB713" i="2"/>
  <c r="AB714" i="2"/>
  <c r="AB715" i="2"/>
  <c r="AB716" i="2"/>
  <c r="AB717" i="2"/>
  <c r="AB718" i="2"/>
  <c r="AB719" i="2"/>
  <c r="AB720" i="2"/>
  <c r="AB721" i="2"/>
  <c r="AB722" i="2"/>
  <c r="AB723" i="2"/>
  <c r="AB724" i="2"/>
  <c r="AB725" i="2"/>
  <c r="AB726" i="2"/>
  <c r="AB727" i="2"/>
  <c r="AB728" i="2"/>
  <c r="AB729" i="2"/>
  <c r="AB730" i="2"/>
  <c r="AB731" i="2"/>
  <c r="AB732" i="2"/>
  <c r="AB733" i="2"/>
  <c r="AB734" i="2"/>
  <c r="AB735" i="2"/>
  <c r="AB736" i="2"/>
  <c r="AB737" i="2"/>
  <c r="AB738" i="2"/>
  <c r="AB739" i="2"/>
  <c r="AB740" i="2"/>
  <c r="AB741" i="2"/>
  <c r="AB742" i="2"/>
  <c r="AB743" i="2"/>
  <c r="AB744" i="2"/>
  <c r="AB745" i="2"/>
  <c r="AB746" i="2"/>
  <c r="AB747" i="2"/>
  <c r="AB748" i="2"/>
  <c r="AB749" i="2"/>
  <c r="AB750" i="2"/>
  <c r="AB751" i="2"/>
  <c r="AB752" i="2"/>
  <c r="AB753" i="2"/>
  <c r="AB754" i="2"/>
  <c r="AB755" i="2"/>
  <c r="AB756" i="2"/>
  <c r="AB757" i="2"/>
  <c r="AB758" i="2"/>
  <c r="AB759" i="2"/>
  <c r="AB760" i="2"/>
  <c r="AB761" i="2"/>
  <c r="AB762" i="2"/>
  <c r="AB763" i="2"/>
  <c r="AB764" i="2"/>
  <c r="AB765" i="2"/>
  <c r="AB766" i="2"/>
  <c r="AB767" i="2"/>
  <c r="AB768" i="2"/>
  <c r="AB769" i="2"/>
  <c r="AB770" i="2"/>
  <c r="AB771" i="2"/>
  <c r="AB772" i="2"/>
  <c r="AB773" i="2"/>
  <c r="AB774" i="2"/>
  <c r="AB775" i="2"/>
  <c r="AB776" i="2"/>
  <c r="AB777" i="2"/>
  <c r="AB778" i="2"/>
  <c r="AB779" i="2"/>
  <c r="AB780" i="2"/>
  <c r="AB781" i="2"/>
  <c r="AB782" i="2"/>
  <c r="AB783" i="2"/>
  <c r="AB784" i="2"/>
  <c r="AB785" i="2"/>
  <c r="AB786" i="2"/>
  <c r="AB787" i="2"/>
  <c r="AB788" i="2"/>
  <c r="AB789" i="2"/>
  <c r="AB790" i="2"/>
  <c r="AB791" i="2"/>
  <c r="AB792" i="2"/>
  <c r="AB793" i="2"/>
  <c r="AB794" i="2"/>
  <c r="AB795" i="2"/>
  <c r="AB796" i="2"/>
  <c r="AB797" i="2"/>
  <c r="AB798" i="2"/>
  <c r="AB799" i="2"/>
  <c r="AB800" i="2"/>
  <c r="AB801" i="2"/>
  <c r="AB802" i="2"/>
  <c r="AB803" i="2"/>
  <c r="AB804" i="2"/>
  <c r="AB805" i="2"/>
  <c r="AB806" i="2"/>
  <c r="AB807" i="2"/>
  <c r="AB808" i="2"/>
  <c r="AB809" i="2"/>
  <c r="AB810" i="2"/>
  <c r="AB811" i="2"/>
  <c r="AB812" i="2"/>
  <c r="AB813" i="2"/>
  <c r="AB814" i="2"/>
  <c r="AB815" i="2"/>
  <c r="AB816" i="2"/>
  <c r="AB817" i="2"/>
  <c r="AB818" i="2"/>
  <c r="AB819" i="2"/>
  <c r="AB820" i="2"/>
  <c r="AB821" i="2"/>
  <c r="AB822" i="2"/>
  <c r="AB823" i="2"/>
  <c r="AB824" i="2"/>
  <c r="AB825" i="2"/>
  <c r="AB826" i="2"/>
  <c r="AB827" i="2"/>
  <c r="AB828" i="2"/>
  <c r="AB829" i="2"/>
  <c r="AB830" i="2"/>
  <c r="AB831" i="2"/>
  <c r="AB832" i="2"/>
  <c r="AB833" i="2"/>
  <c r="AB834" i="2"/>
  <c r="AB835" i="2"/>
  <c r="AB836" i="2"/>
  <c r="AB837" i="2"/>
  <c r="AB838" i="2"/>
  <c r="AB839" i="2"/>
  <c r="AB840" i="2"/>
  <c r="AB841" i="2"/>
  <c r="AB842" i="2"/>
  <c r="AB843" i="2"/>
  <c r="AB844" i="2"/>
  <c r="AB845" i="2"/>
  <c r="AB846" i="2"/>
  <c r="AB847" i="2"/>
  <c r="AB848" i="2"/>
  <c r="AB849" i="2"/>
  <c r="AB850" i="2"/>
  <c r="AB851" i="2"/>
  <c r="AB852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S10" i="2"/>
  <c r="U10" i="2" s="1"/>
  <c r="S11" i="2"/>
  <c r="Y11" i="2" s="1"/>
  <c r="S12" i="2"/>
  <c r="U12" i="2" s="1"/>
  <c r="S13" i="2"/>
  <c r="S14" i="2"/>
  <c r="Y14" i="2" s="1"/>
  <c r="S15" i="2"/>
  <c r="U15" i="2" s="1"/>
  <c r="S16" i="2"/>
  <c r="Y16" i="2" s="1"/>
  <c r="S17" i="2"/>
  <c r="Y17" i="2" s="1"/>
  <c r="S18" i="2"/>
  <c r="U18" i="2" s="1"/>
  <c r="S19" i="2"/>
  <c r="S20" i="2"/>
  <c r="U20" i="2" s="1"/>
  <c r="S21" i="2"/>
  <c r="U21" i="2" s="1"/>
  <c r="S22" i="2"/>
  <c r="U22" i="2" s="1"/>
  <c r="S23" i="2"/>
  <c r="U23" i="2" s="1"/>
  <c r="S24" i="2"/>
  <c r="U24" i="2" s="1"/>
  <c r="S25" i="2"/>
  <c r="S26" i="2"/>
  <c r="Y26" i="2" s="1"/>
  <c r="S27" i="2"/>
  <c r="U27" i="2" s="1"/>
  <c r="S28" i="2"/>
  <c r="U28" i="2" s="1"/>
  <c r="S29" i="2"/>
  <c r="U29" i="2" s="1"/>
  <c r="S30" i="2"/>
  <c r="U30" i="2" s="1"/>
  <c r="S31" i="2"/>
  <c r="S32" i="2"/>
  <c r="U32" i="2" s="1"/>
  <c r="S33" i="2"/>
  <c r="U33" i="2" s="1"/>
  <c r="S34" i="2"/>
  <c r="Y34" i="2" s="1"/>
  <c r="S35" i="2"/>
  <c r="Y35" i="2" s="1"/>
  <c r="S36" i="2"/>
  <c r="U36" i="2" s="1"/>
  <c r="S37" i="2"/>
  <c r="S38" i="2"/>
  <c r="U38" i="2" s="1"/>
  <c r="S39" i="2"/>
  <c r="Y39" i="2" s="1"/>
  <c r="S40" i="2"/>
  <c r="U40" i="2" s="1"/>
  <c r="S41" i="2"/>
  <c r="Y41" i="2" s="1"/>
  <c r="S42" i="2"/>
  <c r="U42" i="2" s="1"/>
  <c r="S43" i="2"/>
  <c r="S44" i="2"/>
  <c r="U44" i="2" s="1"/>
  <c r="S45" i="2"/>
  <c r="Y45" i="2" s="1"/>
  <c r="S46" i="2"/>
  <c r="U46" i="2" s="1"/>
  <c r="S47" i="2"/>
  <c r="Y47" i="2" s="1"/>
  <c r="S48" i="2"/>
  <c r="U48" i="2" s="1"/>
  <c r="S49" i="2"/>
  <c r="S50" i="2"/>
  <c r="U50" i="2" s="1"/>
  <c r="S51" i="2"/>
  <c r="Y51" i="2" s="1"/>
  <c r="S52" i="2"/>
  <c r="Y52" i="2" s="1"/>
  <c r="S53" i="2"/>
  <c r="Y53" i="2" s="1"/>
  <c r="S54" i="2"/>
  <c r="U54" i="2" s="1"/>
  <c r="S55" i="2"/>
  <c r="S56" i="2"/>
  <c r="Y56" i="2" s="1"/>
  <c r="S57" i="2"/>
  <c r="Y57" i="2" s="1"/>
  <c r="S58" i="2"/>
  <c r="U58" i="2" s="1"/>
  <c r="S59" i="2"/>
  <c r="Y59" i="2" s="1"/>
  <c r="S60" i="2"/>
  <c r="U60" i="2" s="1"/>
  <c r="S61" i="2"/>
  <c r="S62" i="2"/>
  <c r="U62" i="2" s="1"/>
  <c r="S63" i="2"/>
  <c r="U63" i="2" s="1"/>
  <c r="S64" i="2"/>
  <c r="U64" i="2" s="1"/>
  <c r="S65" i="2"/>
  <c r="Y65" i="2" s="1"/>
  <c r="S66" i="2"/>
  <c r="U66" i="2" s="1"/>
  <c r="S67" i="2"/>
  <c r="S68" i="2"/>
  <c r="Y68" i="2" s="1"/>
  <c r="S69" i="2"/>
  <c r="U69" i="2" s="1"/>
  <c r="S70" i="2"/>
  <c r="Y70" i="2" s="1"/>
  <c r="S71" i="2"/>
  <c r="U71" i="2" s="1"/>
  <c r="S72" i="2"/>
  <c r="U72" i="2" s="1"/>
  <c r="S73" i="2"/>
  <c r="S74" i="2"/>
  <c r="U74" i="2" s="1"/>
  <c r="S75" i="2"/>
  <c r="U75" i="2" s="1"/>
  <c r="S76" i="2"/>
  <c r="U76" i="2" s="1"/>
  <c r="S77" i="2"/>
  <c r="U77" i="2" s="1"/>
  <c r="S78" i="2"/>
  <c r="U78" i="2" s="1"/>
  <c r="S79" i="2"/>
  <c r="S80" i="2"/>
  <c r="Y80" i="2" s="1"/>
  <c r="S81" i="2"/>
  <c r="U81" i="2" s="1"/>
  <c r="S82" i="2"/>
  <c r="U82" i="2" s="1"/>
  <c r="S83" i="2"/>
  <c r="Y83" i="2" s="1"/>
  <c r="S84" i="2"/>
  <c r="U84" i="2" s="1"/>
  <c r="S85" i="2"/>
  <c r="S86" i="2"/>
  <c r="U86" i="2" s="1"/>
  <c r="S87" i="2"/>
  <c r="U87" i="2" s="1"/>
  <c r="S88" i="2"/>
  <c r="Y88" i="2" s="1"/>
  <c r="S89" i="2"/>
  <c r="U89" i="2" s="1"/>
  <c r="S90" i="2"/>
  <c r="U90" i="2" s="1"/>
  <c r="S91" i="2"/>
  <c r="S92" i="2"/>
  <c r="U92" i="2" s="1"/>
  <c r="S93" i="2"/>
  <c r="U93" i="2" s="1"/>
  <c r="S94" i="2"/>
  <c r="U94" i="2" s="1"/>
  <c r="S95" i="2"/>
  <c r="U95" i="2" s="1"/>
  <c r="S96" i="2"/>
  <c r="U96" i="2" s="1"/>
  <c r="S97" i="2"/>
  <c r="S98" i="2"/>
  <c r="U98" i="2" s="1"/>
  <c r="S99" i="2"/>
  <c r="U99" i="2" s="1"/>
  <c r="S100" i="2"/>
  <c r="U100" i="2" s="1"/>
  <c r="S101" i="2"/>
  <c r="Y101" i="2" s="1"/>
  <c r="S102" i="2"/>
  <c r="U102" i="2" s="1"/>
  <c r="S103" i="2"/>
  <c r="S104" i="2"/>
  <c r="U104" i="2" s="1"/>
  <c r="S105" i="2"/>
  <c r="Y105" i="2" s="1"/>
  <c r="S106" i="2"/>
  <c r="Y106" i="2" s="1"/>
  <c r="S107" i="2"/>
  <c r="U107" i="2" s="1"/>
  <c r="S108" i="2"/>
  <c r="U108" i="2" s="1"/>
  <c r="S109" i="2"/>
  <c r="S110" i="2"/>
  <c r="Y110" i="2" s="1"/>
  <c r="S111" i="2"/>
  <c r="Y111" i="2" s="1"/>
  <c r="S112" i="2"/>
  <c r="U112" i="2" s="1"/>
  <c r="S113" i="2"/>
  <c r="U113" i="2" s="1"/>
  <c r="S114" i="2"/>
  <c r="U114" i="2" s="1"/>
  <c r="S115" i="2"/>
  <c r="S116" i="2"/>
  <c r="U116" i="2" s="1"/>
  <c r="S117" i="2"/>
  <c r="Y117" i="2" s="1"/>
  <c r="S118" i="2"/>
  <c r="U118" i="2" s="1"/>
  <c r="S119" i="2"/>
  <c r="Y119" i="2" s="1"/>
  <c r="S120" i="2"/>
  <c r="U120" i="2" s="1"/>
  <c r="S121" i="2"/>
  <c r="S122" i="2"/>
  <c r="Y122" i="2" s="1"/>
  <c r="S123" i="2"/>
  <c r="Y123" i="2" s="1"/>
  <c r="S124" i="2"/>
  <c r="Y124" i="2" s="1"/>
  <c r="S125" i="2"/>
  <c r="U125" i="2" s="1"/>
  <c r="S126" i="2"/>
  <c r="U126" i="2" s="1"/>
  <c r="S127" i="2"/>
  <c r="S128" i="2"/>
  <c r="U128" i="2" s="1"/>
  <c r="S129" i="2"/>
  <c r="U129" i="2" s="1"/>
  <c r="S130" i="2"/>
  <c r="U130" i="2" s="1"/>
  <c r="S131" i="2"/>
  <c r="U131" i="2" s="1"/>
  <c r="S132" i="2"/>
  <c r="U132" i="2" s="1"/>
  <c r="S133" i="2"/>
  <c r="S134" i="2"/>
  <c r="Y134" i="2" s="1"/>
  <c r="S135" i="2"/>
  <c r="U135" i="2" s="1"/>
  <c r="S136" i="2"/>
  <c r="U136" i="2" s="1"/>
  <c r="S137" i="2"/>
  <c r="U137" i="2" s="1"/>
  <c r="S138" i="2"/>
  <c r="U138" i="2" s="1"/>
  <c r="S139" i="2"/>
  <c r="S140" i="2"/>
  <c r="U140" i="2" s="1"/>
  <c r="S141" i="2"/>
  <c r="U141" i="2" s="1"/>
  <c r="S142" i="2"/>
  <c r="Y142" i="2" s="1"/>
  <c r="S143" i="2"/>
  <c r="U143" i="2" s="1"/>
  <c r="S144" i="2"/>
  <c r="U144" i="2" s="1"/>
  <c r="S145" i="2"/>
  <c r="S146" i="2"/>
  <c r="U146" i="2" s="1"/>
  <c r="S147" i="2"/>
  <c r="U147" i="2" s="1"/>
  <c r="S148" i="2"/>
  <c r="U148" i="2" s="1"/>
  <c r="S149" i="2"/>
  <c r="U149" i="2" s="1"/>
  <c r="S150" i="2"/>
  <c r="U150" i="2" s="1"/>
  <c r="S151" i="2"/>
  <c r="S152" i="2"/>
  <c r="U152" i="2" s="1"/>
  <c r="S153" i="2"/>
  <c r="U153" i="2" s="1"/>
  <c r="S154" i="2"/>
  <c r="U154" i="2" s="1"/>
  <c r="S155" i="2"/>
  <c r="U155" i="2" s="1"/>
  <c r="S156" i="2"/>
  <c r="U156" i="2" s="1"/>
  <c r="S157" i="2"/>
  <c r="S158" i="2"/>
  <c r="U158" i="2" s="1"/>
  <c r="S159" i="2"/>
  <c r="Y159" i="2" s="1"/>
  <c r="S160" i="2"/>
  <c r="Y160" i="2" s="1"/>
  <c r="S161" i="2"/>
  <c r="U161" i="2" s="1"/>
  <c r="S162" i="2"/>
  <c r="U162" i="2" s="1"/>
  <c r="S163" i="2"/>
  <c r="S164" i="2"/>
  <c r="Y164" i="2" s="1"/>
  <c r="S165" i="2"/>
  <c r="Y165" i="2" s="1"/>
  <c r="S166" i="2"/>
  <c r="U166" i="2" s="1"/>
  <c r="S167" i="2"/>
  <c r="Y167" i="2" s="1"/>
  <c r="S168" i="2"/>
  <c r="U168" i="2" s="1"/>
  <c r="S169" i="2"/>
  <c r="S170" i="2"/>
  <c r="U170" i="2" s="1"/>
  <c r="S171" i="2"/>
  <c r="Y171" i="2" s="1"/>
  <c r="S172" i="2"/>
  <c r="U172" i="2" s="1"/>
  <c r="S173" i="2"/>
  <c r="U173" i="2" s="1"/>
  <c r="S174" i="2"/>
  <c r="U174" i="2" s="1"/>
  <c r="S175" i="2"/>
  <c r="S176" i="2"/>
  <c r="Y176" i="2" s="1"/>
  <c r="S177" i="2"/>
  <c r="Y177" i="2" s="1"/>
  <c r="S178" i="2"/>
  <c r="Y178" i="2" s="1"/>
  <c r="S179" i="2"/>
  <c r="Y179" i="2" s="1"/>
  <c r="S180" i="2"/>
  <c r="U180" i="2" s="1"/>
  <c r="S181" i="2"/>
  <c r="S182" i="2"/>
  <c r="U182" i="2" s="1"/>
  <c r="S183" i="2"/>
  <c r="U183" i="2" s="1"/>
  <c r="S184" i="2"/>
  <c r="U184" i="2" s="1"/>
  <c r="S185" i="2"/>
  <c r="Y185" i="2" s="1"/>
  <c r="S186" i="2"/>
  <c r="U186" i="2" s="1"/>
  <c r="S187" i="2"/>
  <c r="S188" i="2"/>
  <c r="Y188" i="2" s="1"/>
  <c r="S189" i="2"/>
  <c r="U189" i="2" s="1"/>
  <c r="S190" i="2"/>
  <c r="U190" i="2" s="1"/>
  <c r="S191" i="2"/>
  <c r="Y191" i="2" s="1"/>
  <c r="S192" i="2"/>
  <c r="U192" i="2" s="1"/>
  <c r="S193" i="2"/>
  <c r="S194" i="2"/>
  <c r="U194" i="2" s="1"/>
  <c r="S195" i="2"/>
  <c r="Y195" i="2" s="1"/>
  <c r="S196" i="2"/>
  <c r="Y196" i="2" s="1"/>
  <c r="S197" i="2"/>
  <c r="U197" i="2" s="1"/>
  <c r="S198" i="2"/>
  <c r="U198" i="2" s="1"/>
  <c r="S199" i="2"/>
  <c r="S200" i="2"/>
  <c r="U200" i="2" s="1"/>
  <c r="S201" i="2"/>
  <c r="U201" i="2" s="1"/>
  <c r="S202" i="2"/>
  <c r="U202" i="2" s="1"/>
  <c r="S203" i="2"/>
  <c r="U203" i="2" s="1"/>
  <c r="S204" i="2"/>
  <c r="U204" i="2" s="1"/>
  <c r="S205" i="2"/>
  <c r="S206" i="2"/>
  <c r="U206" i="2" s="1"/>
  <c r="S207" i="2"/>
  <c r="Y207" i="2" s="1"/>
  <c r="S208" i="2"/>
  <c r="U208" i="2" s="1"/>
  <c r="S209" i="2"/>
  <c r="Y209" i="2" s="1"/>
  <c r="S210" i="2"/>
  <c r="U210" i="2" s="1"/>
  <c r="S211" i="2"/>
  <c r="S212" i="2"/>
  <c r="U212" i="2" s="1"/>
  <c r="S213" i="2"/>
  <c r="U213" i="2" s="1"/>
  <c r="S214" i="2"/>
  <c r="Y214" i="2" s="1"/>
  <c r="S215" i="2"/>
  <c r="U215" i="2" s="1"/>
  <c r="S216" i="2"/>
  <c r="U216" i="2" s="1"/>
  <c r="S217" i="2"/>
  <c r="S218" i="2"/>
  <c r="Y218" i="2" s="1"/>
  <c r="S219" i="2"/>
  <c r="U219" i="2" s="1"/>
  <c r="S220" i="2"/>
  <c r="U220" i="2" s="1"/>
  <c r="S221" i="2"/>
  <c r="Y221" i="2" s="1"/>
  <c r="S222" i="2"/>
  <c r="U222" i="2" s="1"/>
  <c r="S223" i="2"/>
  <c r="S224" i="2"/>
  <c r="U224" i="2" s="1"/>
  <c r="S225" i="2"/>
  <c r="U225" i="2" s="1"/>
  <c r="S226" i="2"/>
  <c r="U226" i="2" s="1"/>
  <c r="S227" i="2"/>
  <c r="Y227" i="2" s="1"/>
  <c r="S228" i="2"/>
  <c r="U228" i="2" s="1"/>
  <c r="S229" i="2"/>
  <c r="S230" i="2"/>
  <c r="Y230" i="2" s="1"/>
  <c r="S231" i="2"/>
  <c r="U231" i="2" s="1"/>
  <c r="S232" i="2"/>
  <c r="Y232" i="2" s="1"/>
  <c r="S233" i="2"/>
  <c r="U233" i="2" s="1"/>
  <c r="S234" i="2"/>
  <c r="U234" i="2" s="1"/>
  <c r="S235" i="2"/>
  <c r="S236" i="2"/>
  <c r="U236" i="2" s="1"/>
  <c r="S237" i="2"/>
  <c r="U237" i="2" s="1"/>
  <c r="S238" i="2"/>
  <c r="U238" i="2" s="1"/>
  <c r="S239" i="2"/>
  <c r="Y239" i="2" s="1"/>
  <c r="S240" i="2"/>
  <c r="U240" i="2" s="1"/>
  <c r="S241" i="2"/>
  <c r="S242" i="2"/>
  <c r="Y242" i="2" s="1"/>
  <c r="S243" i="2"/>
  <c r="Y243" i="2" s="1"/>
  <c r="S244" i="2"/>
  <c r="U244" i="2" s="1"/>
  <c r="S245" i="2"/>
  <c r="U245" i="2" s="1"/>
  <c r="S246" i="2"/>
  <c r="U246" i="2" s="1"/>
  <c r="S247" i="2"/>
  <c r="U247" i="2" s="1"/>
  <c r="S248" i="2"/>
  <c r="U248" i="2" s="1"/>
  <c r="S249" i="2"/>
  <c r="Y249" i="2" s="1"/>
  <c r="S250" i="2"/>
  <c r="Y250" i="2" s="1"/>
  <c r="S251" i="2"/>
  <c r="Y251" i="2" s="1"/>
  <c r="S252" i="2"/>
  <c r="U252" i="2" s="1"/>
  <c r="S253" i="2"/>
  <c r="U253" i="2" s="1"/>
  <c r="S254" i="2"/>
  <c r="U254" i="2" s="1"/>
  <c r="S255" i="2"/>
  <c r="U255" i="2" s="1"/>
  <c r="S256" i="2"/>
  <c r="U256" i="2" s="1"/>
  <c r="S257" i="2"/>
  <c r="Y257" i="2" s="1"/>
  <c r="S258" i="2"/>
  <c r="U258" i="2" s="1"/>
  <c r="S259" i="2"/>
  <c r="U259" i="2" s="1"/>
  <c r="S260" i="2"/>
  <c r="U260" i="2" s="1"/>
  <c r="S261" i="2"/>
  <c r="U261" i="2" s="1"/>
  <c r="S262" i="2"/>
  <c r="Y262" i="2" s="1"/>
  <c r="S263" i="2"/>
  <c r="U263" i="2" s="1"/>
  <c r="S264" i="2"/>
  <c r="U264" i="2" s="1"/>
  <c r="S265" i="2"/>
  <c r="U265" i="2" s="1"/>
  <c r="S266" i="2"/>
  <c r="U266" i="2" s="1"/>
  <c r="S267" i="2"/>
  <c r="U267" i="2" s="1"/>
  <c r="S268" i="2"/>
  <c r="Y268" i="2" s="1"/>
  <c r="S269" i="2"/>
  <c r="U269" i="2" s="1"/>
  <c r="S270" i="2"/>
  <c r="U270" i="2" s="1"/>
  <c r="S271" i="2"/>
  <c r="U271" i="2" s="1"/>
  <c r="S272" i="2"/>
  <c r="U272" i="2" s="1"/>
  <c r="S273" i="2"/>
  <c r="U273" i="2" s="1"/>
  <c r="S274" i="2"/>
  <c r="U274" i="2" s="1"/>
  <c r="S275" i="2"/>
  <c r="U275" i="2" s="1"/>
  <c r="S276" i="2"/>
  <c r="U276" i="2" s="1"/>
  <c r="S277" i="2"/>
  <c r="U277" i="2" s="1"/>
  <c r="S278" i="2"/>
  <c r="U278" i="2" s="1"/>
  <c r="S279" i="2"/>
  <c r="Y279" i="2" s="1"/>
  <c r="S280" i="2"/>
  <c r="Y280" i="2" s="1"/>
  <c r="S281" i="2"/>
  <c r="Y281" i="2" s="1"/>
  <c r="S282" i="2"/>
  <c r="U282" i="2" s="1"/>
  <c r="S283" i="2"/>
  <c r="U283" i="2" s="1"/>
  <c r="S284" i="2"/>
  <c r="Y284" i="2" s="1"/>
  <c r="S285" i="2"/>
  <c r="Y285" i="2" s="1"/>
  <c r="S286" i="2"/>
  <c r="Y286" i="2" s="1"/>
  <c r="S287" i="2"/>
  <c r="Y287" i="2" s="1"/>
  <c r="S288" i="2"/>
  <c r="U288" i="2" s="1"/>
  <c r="S289" i="2"/>
  <c r="U289" i="2" s="1"/>
  <c r="S290" i="2"/>
  <c r="U290" i="2" s="1"/>
  <c r="S291" i="2"/>
  <c r="U291" i="2" s="1"/>
  <c r="S292" i="2"/>
  <c r="U292" i="2" s="1"/>
  <c r="S293" i="2"/>
  <c r="U293" i="2" s="1"/>
  <c r="S294" i="2"/>
  <c r="U294" i="2" s="1"/>
  <c r="S295" i="2"/>
  <c r="U295" i="2" s="1"/>
  <c r="S296" i="2"/>
  <c r="Y296" i="2" s="1"/>
  <c r="S297" i="2"/>
  <c r="Y297" i="2" s="1"/>
  <c r="S298" i="2"/>
  <c r="Y298" i="2" s="1"/>
  <c r="S299" i="2"/>
  <c r="U299" i="2" s="1"/>
  <c r="S300" i="2"/>
  <c r="U300" i="2" s="1"/>
  <c r="S301" i="2"/>
  <c r="U301" i="2" s="1"/>
  <c r="S302" i="2"/>
  <c r="U302" i="2" s="1"/>
  <c r="S303" i="2"/>
  <c r="Y303" i="2" s="1"/>
  <c r="S304" i="2"/>
  <c r="U304" i="2" s="1"/>
  <c r="S305" i="2"/>
  <c r="Y305" i="2" s="1"/>
  <c r="S306" i="2"/>
  <c r="U306" i="2" s="1"/>
  <c r="S307" i="2"/>
  <c r="U307" i="2" s="1"/>
  <c r="S308" i="2"/>
  <c r="U308" i="2" s="1"/>
  <c r="S309" i="2"/>
  <c r="U309" i="2" s="1"/>
  <c r="S310" i="2"/>
  <c r="U310" i="2" s="1"/>
  <c r="S311" i="2"/>
  <c r="U311" i="2" s="1"/>
  <c r="S312" i="2"/>
  <c r="U312" i="2" s="1"/>
  <c r="S313" i="2"/>
  <c r="U313" i="2" s="1"/>
  <c r="S314" i="2"/>
  <c r="U314" i="2" s="1"/>
  <c r="S315" i="2"/>
  <c r="Y315" i="2" s="1"/>
  <c r="S316" i="2"/>
  <c r="Y316" i="2" s="1"/>
  <c r="S317" i="2"/>
  <c r="U317" i="2" s="1"/>
  <c r="S318" i="2"/>
  <c r="U318" i="2" s="1"/>
  <c r="S319" i="2"/>
  <c r="U319" i="2" s="1"/>
  <c r="S320" i="2"/>
  <c r="U320" i="2" s="1"/>
  <c r="S321" i="2"/>
  <c r="Y321" i="2" s="1"/>
  <c r="S322" i="2"/>
  <c r="Y322" i="2" s="1"/>
  <c r="S323" i="2"/>
  <c r="U323" i="2" s="1"/>
  <c r="S324" i="2"/>
  <c r="U324" i="2" s="1"/>
  <c r="S325" i="2"/>
  <c r="U325" i="2" s="1"/>
  <c r="S326" i="2"/>
  <c r="Y326" i="2" s="1"/>
  <c r="S327" i="2"/>
  <c r="Y327" i="2" s="1"/>
  <c r="S328" i="2"/>
  <c r="U328" i="2" s="1"/>
  <c r="S329" i="2"/>
  <c r="Y329" i="2" s="1"/>
  <c r="S330" i="2"/>
  <c r="U330" i="2" s="1"/>
  <c r="S331" i="2"/>
  <c r="U331" i="2" s="1"/>
  <c r="S332" i="2"/>
  <c r="U332" i="2" s="1"/>
  <c r="S333" i="2"/>
  <c r="U333" i="2" s="1"/>
  <c r="S334" i="2"/>
  <c r="U334" i="2" s="1"/>
  <c r="S335" i="2"/>
  <c r="U335" i="2" s="1"/>
  <c r="S336" i="2"/>
  <c r="U336" i="2" s="1"/>
  <c r="S337" i="2"/>
  <c r="U337" i="2" s="1"/>
  <c r="S338" i="2"/>
  <c r="Y338" i="2" s="1"/>
  <c r="S339" i="2"/>
  <c r="Y339" i="2" s="1"/>
  <c r="S340" i="2"/>
  <c r="Y340" i="2" s="1"/>
  <c r="S341" i="2"/>
  <c r="Y341" i="2" s="1"/>
  <c r="S342" i="2"/>
  <c r="U342" i="2" s="1"/>
  <c r="S343" i="2"/>
  <c r="U343" i="2" s="1"/>
  <c r="S344" i="2"/>
  <c r="U344" i="2" s="1"/>
  <c r="S345" i="2"/>
  <c r="U345" i="2" s="1"/>
  <c r="S346" i="2"/>
  <c r="U346" i="2" s="1"/>
  <c r="S347" i="2"/>
  <c r="U347" i="2" s="1"/>
  <c r="S348" i="2"/>
  <c r="U348" i="2" s="1"/>
  <c r="S349" i="2"/>
  <c r="U349" i="2" s="1"/>
  <c r="S350" i="2"/>
  <c r="Y350" i="2" s="1"/>
  <c r="S351" i="2"/>
  <c r="U351" i="2" s="1"/>
  <c r="S352" i="2"/>
  <c r="U352" i="2" s="1"/>
  <c r="S353" i="2"/>
  <c r="U353" i="2" s="1"/>
  <c r="S354" i="2"/>
  <c r="U354" i="2" s="1"/>
  <c r="S355" i="2"/>
  <c r="U355" i="2" s="1"/>
  <c r="S356" i="2"/>
  <c r="Y356" i="2" s="1"/>
  <c r="S357" i="2"/>
  <c r="U357" i="2" s="1"/>
  <c r="S358" i="2"/>
  <c r="Y358" i="2" s="1"/>
  <c r="S359" i="2"/>
  <c r="Y359" i="2" s="1"/>
  <c r="S360" i="2"/>
  <c r="U360" i="2" s="1"/>
  <c r="S361" i="2"/>
  <c r="U361" i="2" s="1"/>
  <c r="S362" i="2"/>
  <c r="U362" i="2" s="1"/>
  <c r="S363" i="2"/>
  <c r="Y363" i="2" s="1"/>
  <c r="S364" i="2"/>
  <c r="U364" i="2" s="1"/>
  <c r="S365" i="2"/>
  <c r="U365" i="2" s="1"/>
  <c r="S366" i="2"/>
  <c r="U366" i="2" s="1"/>
  <c r="S367" i="2"/>
  <c r="U367" i="2" s="1"/>
  <c r="S368" i="2"/>
  <c r="Y368" i="2" s="1"/>
  <c r="S369" i="2"/>
  <c r="Y369" i="2" s="1"/>
  <c r="S370" i="2"/>
  <c r="Y370" i="2" s="1"/>
  <c r="S371" i="2"/>
  <c r="Y371" i="2" s="1"/>
  <c r="S372" i="2"/>
  <c r="U372" i="2" s="1"/>
  <c r="S373" i="2"/>
  <c r="U373" i="2" s="1"/>
  <c r="S374" i="2"/>
  <c r="U374" i="2" s="1"/>
  <c r="S375" i="2"/>
  <c r="U375" i="2" s="1"/>
  <c r="S376" i="2"/>
  <c r="Y376" i="2" s="1"/>
  <c r="S377" i="2"/>
  <c r="U377" i="2" s="1"/>
  <c r="S378" i="2"/>
  <c r="U378" i="2" s="1"/>
  <c r="S379" i="2"/>
  <c r="U379" i="2" s="1"/>
  <c r="S380" i="2"/>
  <c r="Y380" i="2" s="1"/>
  <c r="S381" i="2"/>
  <c r="U381" i="2" s="1"/>
  <c r="S382" i="2"/>
  <c r="U382" i="2" s="1"/>
  <c r="S383" i="2"/>
  <c r="Y383" i="2" s="1"/>
  <c r="S384" i="2"/>
  <c r="U384" i="2" s="1"/>
  <c r="S385" i="2"/>
  <c r="U385" i="2" s="1"/>
  <c r="S386" i="2"/>
  <c r="U386" i="2" s="1"/>
  <c r="S387" i="2"/>
  <c r="Y387" i="2" s="1"/>
  <c r="S388" i="2"/>
  <c r="Y388" i="2" s="1"/>
  <c r="S389" i="2"/>
  <c r="U389" i="2" s="1"/>
  <c r="S390" i="2"/>
  <c r="U390" i="2" s="1"/>
  <c r="S391" i="2"/>
  <c r="U391" i="2" s="1"/>
  <c r="S392" i="2"/>
  <c r="Y392" i="2" s="1"/>
  <c r="S393" i="2"/>
  <c r="U393" i="2" s="1"/>
  <c r="S394" i="2"/>
  <c r="Y394" i="2" s="1"/>
  <c r="S395" i="2"/>
  <c r="Y395" i="2" s="1"/>
  <c r="S396" i="2"/>
  <c r="U396" i="2" s="1"/>
  <c r="S397" i="2"/>
  <c r="U397" i="2" s="1"/>
  <c r="S398" i="2"/>
  <c r="U398" i="2" s="1"/>
  <c r="S399" i="2"/>
  <c r="U399" i="2" s="1"/>
  <c r="S400" i="2"/>
  <c r="U400" i="2" s="1"/>
  <c r="S401" i="2"/>
  <c r="Y401" i="2" s="1"/>
  <c r="S402" i="2"/>
  <c r="U402" i="2" s="1"/>
  <c r="S403" i="2"/>
  <c r="U403" i="2" s="1"/>
  <c r="S404" i="2"/>
  <c r="Y404" i="2" s="1"/>
  <c r="S405" i="2"/>
  <c r="U405" i="2" s="1"/>
  <c r="S406" i="2"/>
  <c r="U406" i="2" s="1"/>
  <c r="S407" i="2"/>
  <c r="Y407" i="2" s="1"/>
  <c r="S408" i="2"/>
  <c r="U408" i="2" s="1"/>
  <c r="S409" i="2"/>
  <c r="U409" i="2" s="1"/>
  <c r="S410" i="2"/>
  <c r="U410" i="2" s="1"/>
  <c r="S411" i="2"/>
  <c r="U411" i="2" s="1"/>
  <c r="S412" i="2"/>
  <c r="U412" i="2" s="1"/>
  <c r="S413" i="2"/>
  <c r="U413" i="2" s="1"/>
  <c r="S414" i="2"/>
  <c r="U414" i="2" s="1"/>
  <c r="S415" i="2"/>
  <c r="U415" i="2" s="1"/>
  <c r="S416" i="2"/>
  <c r="U416" i="2" s="1"/>
  <c r="S417" i="2"/>
  <c r="U417" i="2" s="1"/>
  <c r="S418" i="2"/>
  <c r="U418" i="2" s="1"/>
  <c r="S419" i="2"/>
  <c r="Y419" i="2" s="1"/>
  <c r="S420" i="2"/>
  <c r="U420" i="2" s="1"/>
  <c r="S421" i="2"/>
  <c r="U421" i="2" s="1"/>
  <c r="S422" i="2"/>
  <c r="Y422" i="2" s="1"/>
  <c r="S423" i="2"/>
  <c r="Y423" i="2" s="1"/>
  <c r="S424" i="2"/>
  <c r="U424" i="2" s="1"/>
  <c r="S425" i="2"/>
  <c r="Y425" i="2" s="1"/>
  <c r="S426" i="2"/>
  <c r="U426" i="2" s="1"/>
  <c r="S427" i="2"/>
  <c r="U427" i="2" s="1"/>
  <c r="S428" i="2"/>
  <c r="U428" i="2" s="1"/>
  <c r="S429" i="2"/>
  <c r="U429" i="2" s="1"/>
  <c r="S430" i="2"/>
  <c r="Y430" i="2" s="1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Y1187" i="2" l="1"/>
  <c r="Y1043" i="2"/>
  <c r="U875" i="2"/>
  <c r="Y1163" i="2"/>
  <c r="Y1019" i="2"/>
  <c r="U1000" i="2"/>
  <c r="Y1139" i="2"/>
  <c r="Y998" i="2"/>
  <c r="Y854" i="2"/>
  <c r="Y1214" i="2"/>
  <c r="Y950" i="2"/>
  <c r="Y1240" i="2"/>
  <c r="Y1096" i="2"/>
  <c r="U1216" i="2"/>
  <c r="U1215" i="2"/>
  <c r="Y1143" i="2"/>
  <c r="Y1188" i="2"/>
  <c r="U995" i="2"/>
  <c r="U1264" i="2"/>
  <c r="Y952" i="2"/>
  <c r="U1263" i="2"/>
  <c r="U885" i="2"/>
  <c r="U1121" i="2"/>
  <c r="Y1119" i="2"/>
  <c r="U1120" i="2"/>
  <c r="Y1118" i="2"/>
  <c r="Y1191" i="2"/>
  <c r="Y1190" i="2"/>
  <c r="U1071" i="2"/>
  <c r="Y1192" i="2"/>
  <c r="U1070" i="2"/>
  <c r="U859" i="2"/>
  <c r="U1072" i="2"/>
  <c r="U1075" i="2"/>
  <c r="Y928" i="2"/>
  <c r="U1266" i="2"/>
  <c r="U1074" i="2"/>
  <c r="U976" i="2"/>
  <c r="Y927" i="2"/>
  <c r="U1265" i="2"/>
  <c r="U1073" i="2"/>
  <c r="U975" i="2"/>
  <c r="U1127" i="2"/>
  <c r="U861" i="2"/>
  <c r="Y881" i="2"/>
  <c r="U1125" i="2"/>
  <c r="Y1167" i="2"/>
  <c r="U1123" i="2"/>
  <c r="U1193" i="2"/>
  <c r="U1124" i="2"/>
  <c r="U1053" i="2"/>
  <c r="Y929" i="2"/>
  <c r="U1122" i="2"/>
  <c r="U1173" i="2"/>
  <c r="U1171" i="2"/>
  <c r="U1026" i="2"/>
  <c r="Y905" i="2"/>
  <c r="U1170" i="2"/>
  <c r="U1101" i="2"/>
  <c r="U1025" i="2"/>
  <c r="U1169" i="2"/>
  <c r="U1168" i="2"/>
  <c r="U1027" i="2"/>
  <c r="U1028" i="2"/>
  <c r="U1076" i="2"/>
  <c r="Y1009" i="2"/>
  <c r="U1103" i="2"/>
  <c r="U1055" i="2"/>
  <c r="U863" i="2"/>
  <c r="U1102" i="2"/>
  <c r="U1054" i="2"/>
  <c r="U868" i="2"/>
  <c r="Y1217" i="2"/>
  <c r="U1049" i="2"/>
  <c r="U887" i="2"/>
  <c r="U872" i="2"/>
  <c r="U1056" i="2"/>
  <c r="U1052" i="2"/>
  <c r="U1051" i="2"/>
  <c r="U1050" i="2"/>
  <c r="U871" i="2"/>
  <c r="U870" i="2"/>
  <c r="U866" i="2"/>
  <c r="U865" i="2"/>
  <c r="U1104" i="2"/>
  <c r="U1100" i="2"/>
  <c r="U869" i="2"/>
  <c r="U1099" i="2"/>
  <c r="U1218" i="2"/>
  <c r="U867" i="2"/>
  <c r="U864" i="2"/>
  <c r="U1098" i="2"/>
  <c r="U954" i="2"/>
  <c r="U890" i="2"/>
  <c r="Y1082" i="2"/>
  <c r="Y1001" i="2"/>
  <c r="U1147" i="2"/>
  <c r="U1004" i="2"/>
  <c r="U889" i="2"/>
  <c r="Y1081" i="2"/>
  <c r="U1146" i="2"/>
  <c r="U1003" i="2"/>
  <c r="U930" i="2"/>
  <c r="U888" i="2"/>
  <c r="U862" i="2"/>
  <c r="U891" i="2"/>
  <c r="U1148" i="2"/>
  <c r="U1145" i="2"/>
  <c r="U1002" i="2"/>
  <c r="U1194" i="2"/>
  <c r="U886" i="2"/>
  <c r="U860" i="2"/>
  <c r="U896" i="2"/>
  <c r="Y977" i="2"/>
  <c r="Y915" i="2"/>
  <c r="U1130" i="2"/>
  <c r="U906" i="2"/>
  <c r="U893" i="2"/>
  <c r="U884" i="2"/>
  <c r="U1129" i="2"/>
  <c r="Y985" i="2"/>
  <c r="U1174" i="2"/>
  <c r="U1128" i="2"/>
  <c r="U895" i="2"/>
  <c r="U894" i="2"/>
  <c r="U892" i="2"/>
  <c r="U883" i="2"/>
  <c r="U882" i="2"/>
  <c r="U1242" i="2"/>
  <c r="Y914" i="2"/>
  <c r="U1172" i="2"/>
  <c r="U1126" i="2"/>
  <c r="U1156" i="2"/>
  <c r="Y1250" i="2"/>
  <c r="Y1177" i="2"/>
  <c r="U1154" i="2"/>
  <c r="Y1249" i="2"/>
  <c r="U1153" i="2"/>
  <c r="U1182" i="2"/>
  <c r="U1152" i="2"/>
  <c r="U1080" i="2"/>
  <c r="U1181" i="2"/>
  <c r="U1151" i="2"/>
  <c r="U1079" i="2"/>
  <c r="Y1178" i="2"/>
  <c r="U1180" i="2"/>
  <c r="U1150" i="2"/>
  <c r="U1078" i="2"/>
  <c r="U978" i="2"/>
  <c r="U1179" i="2"/>
  <c r="U1149" i="2"/>
  <c r="U1077" i="2"/>
  <c r="U1030" i="2"/>
  <c r="U1155" i="2"/>
  <c r="Y1085" i="2"/>
  <c r="U1029" i="2"/>
  <c r="Y1084" i="2"/>
  <c r="U1232" i="2"/>
  <c r="U1176" i="2"/>
  <c r="U1106" i="2"/>
  <c r="Y1083" i="2"/>
  <c r="Y1010" i="2"/>
  <c r="U1231" i="2"/>
  <c r="U1175" i="2"/>
  <c r="U1105" i="2"/>
  <c r="U1234" i="2"/>
  <c r="Y1234" i="2"/>
  <c r="U1186" i="2"/>
  <c r="Y1186" i="2"/>
  <c r="U994" i="2"/>
  <c r="Y994" i="2"/>
  <c r="U970" i="2"/>
  <c r="Y970" i="2"/>
  <c r="U922" i="2"/>
  <c r="Y922" i="2"/>
  <c r="U788" i="2"/>
  <c r="Y788" i="2"/>
  <c r="U1228" i="2"/>
  <c r="Y1228" i="2"/>
  <c r="Y1060" i="2"/>
  <c r="U1060" i="2"/>
  <c r="U1036" i="2"/>
  <c r="Y1036" i="2"/>
  <c r="U988" i="2"/>
  <c r="Y988" i="2"/>
  <c r="Y964" i="2"/>
  <c r="U964" i="2"/>
  <c r="Y1015" i="2"/>
  <c r="U1035" i="2"/>
  <c r="Y1035" i="2"/>
  <c r="U987" i="2"/>
  <c r="Y987" i="2"/>
  <c r="Y1114" i="2"/>
  <c r="U1207" i="2"/>
  <c r="Y946" i="2"/>
  <c r="U1162" i="2"/>
  <c r="Y1162" i="2"/>
  <c r="U1138" i="2"/>
  <c r="Y1138" i="2"/>
  <c r="U1090" i="2"/>
  <c r="Y1090" i="2"/>
  <c r="U1066" i="2"/>
  <c r="Y1066" i="2"/>
  <c r="U1018" i="2"/>
  <c r="Y1018" i="2"/>
  <c r="U898" i="2"/>
  <c r="Y898" i="2"/>
  <c r="U1233" i="2"/>
  <c r="Y1233" i="2"/>
  <c r="U1065" i="2"/>
  <c r="Y1065" i="2"/>
  <c r="U1017" i="2"/>
  <c r="Y1017" i="2"/>
  <c r="U993" i="2"/>
  <c r="Y993" i="2"/>
  <c r="U969" i="2"/>
  <c r="Y969" i="2"/>
  <c r="U921" i="2"/>
  <c r="Y921" i="2"/>
  <c r="U897" i="2"/>
  <c r="Y897" i="2"/>
  <c r="Y1230" i="2"/>
  <c r="U1230" i="2"/>
  <c r="U1062" i="2"/>
  <c r="Y1062" i="2"/>
  <c r="Y990" i="2"/>
  <c r="U990" i="2"/>
  <c r="U837" i="2"/>
  <c r="Y837" i="2"/>
  <c r="Y813" i="2"/>
  <c r="U813" i="2"/>
  <c r="U765" i="2"/>
  <c r="Y765" i="2"/>
  <c r="U717" i="2"/>
  <c r="Y717" i="2"/>
  <c r="U669" i="2"/>
  <c r="Y669" i="2"/>
  <c r="Y621" i="2"/>
  <c r="U621" i="2"/>
  <c r="U525" i="2"/>
  <c r="Y525" i="2"/>
  <c r="Y501" i="2"/>
  <c r="U501" i="2"/>
  <c r="Y1229" i="2"/>
  <c r="U1229" i="2"/>
  <c r="Y965" i="2"/>
  <c r="U965" i="2"/>
  <c r="U812" i="2"/>
  <c r="Y812" i="2"/>
  <c r="U739" i="2"/>
  <c r="Y739" i="2"/>
  <c r="U691" i="2"/>
  <c r="Y691" i="2"/>
  <c r="U1208" i="2"/>
  <c r="Y1113" i="2"/>
  <c r="Y597" i="2"/>
  <c r="Y1112" i="2"/>
  <c r="Y1109" i="2"/>
  <c r="U1107" i="2"/>
  <c r="U919" i="2"/>
  <c r="Y942" i="2"/>
  <c r="Y1209" i="2"/>
  <c r="Y941" i="2"/>
  <c r="Y940" i="2"/>
  <c r="U1134" i="2"/>
  <c r="Y452" i="2"/>
  <c r="U1257" i="2"/>
  <c r="Y1257" i="2"/>
  <c r="U1161" i="2"/>
  <c r="Y1161" i="2"/>
  <c r="Y480" i="2"/>
  <c r="U480" i="2"/>
  <c r="Y1185" i="2"/>
  <c r="U1136" i="2"/>
  <c r="Y1136" i="2"/>
  <c r="Y1088" i="2"/>
  <c r="U1088" i="2"/>
  <c r="Y992" i="2"/>
  <c r="U992" i="2"/>
  <c r="Y1255" i="2"/>
  <c r="U1255" i="2"/>
  <c r="U1135" i="2"/>
  <c r="Y1135" i="2"/>
  <c r="Y1087" i="2"/>
  <c r="U1087" i="2"/>
  <c r="Y991" i="2"/>
  <c r="U991" i="2"/>
  <c r="Y526" i="2"/>
  <c r="U526" i="2"/>
  <c r="Y478" i="2"/>
  <c r="U478" i="2"/>
  <c r="Y1183" i="2"/>
  <c r="U944" i="2"/>
  <c r="U741" i="2"/>
  <c r="Y741" i="2"/>
  <c r="U693" i="2"/>
  <c r="Y693" i="2"/>
  <c r="U645" i="2"/>
  <c r="Y645" i="2"/>
  <c r="Y549" i="2"/>
  <c r="U549" i="2"/>
  <c r="U764" i="2"/>
  <c r="Y764" i="2"/>
  <c r="U668" i="2"/>
  <c r="Y668" i="2"/>
  <c r="Y1016" i="2"/>
  <c r="U1204" i="2"/>
  <c r="Y1204" i="2"/>
  <c r="Y916" i="2"/>
  <c r="U916" i="2"/>
  <c r="Y1203" i="2"/>
  <c r="U1203" i="2"/>
  <c r="Y1014" i="2"/>
  <c r="Y1012" i="2"/>
  <c r="Y1011" i="2"/>
  <c r="Y573" i="2"/>
  <c r="U920" i="2"/>
  <c r="Y500" i="2"/>
  <c r="Y943" i="2"/>
  <c r="Y477" i="2"/>
  <c r="Y1210" i="2"/>
  <c r="U918" i="2"/>
  <c r="U917" i="2"/>
  <c r="Y874" i="2"/>
  <c r="Y1042" i="2"/>
  <c r="Y873" i="2"/>
  <c r="Y1254" i="2"/>
  <c r="Y1253" i="2"/>
  <c r="Y1040" i="2"/>
  <c r="U1159" i="2"/>
  <c r="Y1252" i="2"/>
  <c r="U1184" i="2"/>
  <c r="U1158" i="2"/>
  <c r="U1258" i="2"/>
  <c r="Y1258" i="2"/>
  <c r="Y481" i="2"/>
  <c r="U481" i="2"/>
  <c r="U1137" i="2"/>
  <c r="Y1137" i="2"/>
  <c r="U1089" i="2"/>
  <c r="Y1089" i="2"/>
  <c r="Y432" i="2"/>
  <c r="U432" i="2"/>
  <c r="U1256" i="2"/>
  <c r="Y1256" i="2"/>
  <c r="Y1064" i="2"/>
  <c r="U1064" i="2"/>
  <c r="Y968" i="2"/>
  <c r="U968" i="2"/>
  <c r="U1063" i="2"/>
  <c r="Y1063" i="2"/>
  <c r="Y967" i="2"/>
  <c r="U967" i="2"/>
  <c r="Y1086" i="2"/>
  <c r="U1086" i="2"/>
  <c r="Y1038" i="2"/>
  <c r="U1038" i="2"/>
  <c r="Y966" i="2"/>
  <c r="U966" i="2"/>
  <c r="U1061" i="2"/>
  <c r="Y1061" i="2"/>
  <c r="Y1037" i="2"/>
  <c r="U1037" i="2"/>
  <c r="U989" i="2"/>
  <c r="Y989" i="2"/>
  <c r="Y740" i="2"/>
  <c r="U740" i="2"/>
  <c r="U644" i="2"/>
  <c r="Y644" i="2"/>
  <c r="U572" i="2"/>
  <c r="Y572" i="2"/>
  <c r="Y548" i="2"/>
  <c r="U548" i="2"/>
  <c r="U715" i="2"/>
  <c r="Y715" i="2"/>
  <c r="Y619" i="2"/>
  <c r="U619" i="2"/>
  <c r="U547" i="2"/>
  <c r="Y547" i="2"/>
  <c r="U523" i="2"/>
  <c r="Y523" i="2"/>
  <c r="U1227" i="2"/>
  <c r="Y1227" i="2"/>
  <c r="U1059" i="2"/>
  <c r="Y1059" i="2"/>
  <c r="U963" i="2"/>
  <c r="Y963" i="2"/>
  <c r="U939" i="2"/>
  <c r="Y939" i="2"/>
  <c r="Y1013" i="2"/>
  <c r="U1206" i="2"/>
  <c r="Y595" i="2"/>
  <c r="Y1111" i="2"/>
  <c r="Y945" i="2"/>
  <c r="U1205" i="2"/>
  <c r="Y1110" i="2"/>
  <c r="U1108" i="2"/>
  <c r="Y476" i="2"/>
  <c r="Y453" i="2"/>
  <c r="U1133" i="2"/>
  <c r="Y1041" i="2"/>
  <c r="U1160" i="2"/>
  <c r="U1132" i="2"/>
  <c r="U1131" i="2"/>
  <c r="Y1039" i="2"/>
  <c r="Y1251" i="2"/>
  <c r="U1157" i="2"/>
  <c r="U912" i="2"/>
  <c r="Y1034" i="2"/>
  <c r="U911" i="2"/>
  <c r="U936" i="2"/>
  <c r="Y1201" i="2"/>
  <c r="U1197" i="2"/>
  <c r="U935" i="2"/>
  <c r="U1246" i="2"/>
  <c r="U984" i="2"/>
  <c r="U1245" i="2"/>
  <c r="Y1058" i="2"/>
  <c r="U1270" i="2"/>
  <c r="U1244" i="2"/>
  <c r="U1008" i="2"/>
  <c r="U982" i="2"/>
  <c r="U956" i="2"/>
  <c r="U1202" i="2"/>
  <c r="U1226" i="2"/>
  <c r="U1199" i="2"/>
  <c r="U937" i="2"/>
  <c r="U1198" i="2"/>
  <c r="U962" i="2"/>
  <c r="U909" i="2"/>
  <c r="U986" i="2"/>
  <c r="U934" i="2"/>
  <c r="Y961" i="2"/>
  <c r="U1273" i="2"/>
  <c r="U1221" i="2"/>
  <c r="U959" i="2"/>
  <c r="U1271" i="2"/>
  <c r="U1219" i="2"/>
  <c r="U957" i="2"/>
  <c r="Y1057" i="2"/>
  <c r="U1269" i="2"/>
  <c r="U1243" i="2"/>
  <c r="U1033" i="2"/>
  <c r="U1007" i="2"/>
  <c r="U981" i="2"/>
  <c r="U955" i="2"/>
  <c r="U913" i="2"/>
  <c r="U938" i="2"/>
  <c r="U1224" i="2"/>
  <c r="U910" i="2"/>
  <c r="U1223" i="2"/>
  <c r="U1248" i="2"/>
  <c r="U1196" i="2"/>
  <c r="U908" i="2"/>
  <c r="U933" i="2"/>
  <c r="U1220" i="2"/>
  <c r="U932" i="2"/>
  <c r="Y1225" i="2"/>
  <c r="U1268" i="2"/>
  <c r="U1032" i="2"/>
  <c r="U1006" i="2"/>
  <c r="U980" i="2"/>
  <c r="U1200" i="2"/>
  <c r="U1222" i="2"/>
  <c r="U960" i="2"/>
  <c r="U1247" i="2"/>
  <c r="U1195" i="2"/>
  <c r="U907" i="2"/>
  <c r="U1272" i="2"/>
  <c r="U958" i="2"/>
  <c r="U983" i="2"/>
  <c r="U931" i="2"/>
  <c r="U1267" i="2"/>
  <c r="U1031" i="2"/>
  <c r="U1005" i="2"/>
  <c r="U979" i="2"/>
  <c r="U836" i="2"/>
  <c r="U835" i="2"/>
  <c r="U766" i="2"/>
  <c r="U696" i="2"/>
  <c r="U475" i="2"/>
  <c r="Y571" i="2"/>
  <c r="U694" i="2"/>
  <c r="U463" i="2"/>
  <c r="U464" i="2"/>
  <c r="U438" i="2"/>
  <c r="Y763" i="2"/>
  <c r="U742" i="2"/>
  <c r="U692" i="2"/>
  <c r="U718" i="2"/>
  <c r="U574" i="2"/>
  <c r="Y727" i="2"/>
  <c r="U622" i="2"/>
  <c r="U599" i="2"/>
  <c r="U840" i="2"/>
  <c r="U600" i="2"/>
  <c r="U846" i="2"/>
  <c r="U792" i="2"/>
  <c r="U789" i="2"/>
  <c r="Y584" i="2"/>
  <c r="Y583" i="2"/>
  <c r="U811" i="2"/>
  <c r="U627" i="2"/>
  <c r="U624" i="2"/>
  <c r="U576" i="2"/>
  <c r="U768" i="2"/>
  <c r="U456" i="2"/>
  <c r="U601" i="2"/>
  <c r="U719" i="2"/>
  <c r="U559" i="2"/>
  <c r="Y725" i="2"/>
  <c r="U550" i="2"/>
  <c r="Y728" i="2"/>
  <c r="U726" i="2"/>
  <c r="U454" i="2"/>
  <c r="U678" i="2"/>
  <c r="U532" i="2"/>
  <c r="U845" i="2"/>
  <c r="Y557" i="2"/>
  <c r="U794" i="2"/>
  <c r="U672" i="2"/>
  <c r="U531" i="2"/>
  <c r="U793" i="2"/>
  <c r="U671" i="2"/>
  <c r="U528" i="2"/>
  <c r="U439" i="2"/>
  <c r="Y499" i="2"/>
  <c r="Y655" i="2"/>
  <c r="Y485" i="2"/>
  <c r="U437" i="2"/>
  <c r="Y653" i="2"/>
  <c r="U451" i="2"/>
  <c r="U667" i="2"/>
  <c r="Y797" i="2"/>
  <c r="Y643" i="2"/>
  <c r="U787" i="2"/>
  <c r="U395" i="2"/>
  <c r="U297" i="2"/>
  <c r="Y629" i="2"/>
  <c r="U744" i="2"/>
  <c r="U524" i="2"/>
  <c r="U105" i="2"/>
  <c r="U83" i="2"/>
  <c r="U35" i="2"/>
  <c r="U11" i="2"/>
  <c r="U443" i="2"/>
  <c r="U504" i="2"/>
  <c r="Y730" i="2"/>
  <c r="U677" i="2"/>
  <c r="U578" i="2"/>
  <c r="U502" i="2"/>
  <c r="U440" i="2"/>
  <c r="U581" i="2"/>
  <c r="U441" i="2"/>
  <c r="Y729" i="2"/>
  <c r="U749" i="2"/>
  <c r="U676" i="2"/>
  <c r="U577" i="2"/>
  <c r="U442" i="2"/>
  <c r="U745" i="2"/>
  <c r="U673" i="2"/>
  <c r="U820" i="2"/>
  <c r="U445" i="2"/>
  <c r="Y701" i="2"/>
  <c r="U649" i="2"/>
  <c r="U648" i="2"/>
  <c r="Y821" i="2"/>
  <c r="U817" i="2"/>
  <c r="U646" i="2"/>
  <c r="U553" i="2"/>
  <c r="U446" i="2"/>
  <c r="U444" i="2"/>
  <c r="U819" i="2"/>
  <c r="U555" i="2"/>
  <c r="Y272" i="2"/>
  <c r="U818" i="2"/>
  <c r="U554" i="2"/>
  <c r="U816" i="2"/>
  <c r="U552" i="2"/>
  <c r="U460" i="2"/>
  <c r="U419" i="2"/>
  <c r="U815" i="2"/>
  <c r="U551" i="2"/>
  <c r="U459" i="2"/>
  <c r="Y825" i="2"/>
  <c r="Y586" i="2"/>
  <c r="U530" i="2"/>
  <c r="U466" i="2"/>
  <c r="Y585" i="2"/>
  <c r="U575" i="2"/>
  <c r="U529" i="2"/>
  <c r="U465" i="2"/>
  <c r="U470" i="2"/>
  <c r="U469" i="2"/>
  <c r="U434" i="2"/>
  <c r="U769" i="2"/>
  <c r="U527" i="2"/>
  <c r="U433" i="2"/>
  <c r="Y662" i="2"/>
  <c r="U849" i="2"/>
  <c r="U721" i="2"/>
  <c r="U462" i="2"/>
  <c r="U59" i="2"/>
  <c r="Y661" i="2"/>
  <c r="U847" i="2"/>
  <c r="U767" i="2"/>
  <c r="U720" i="2"/>
  <c r="U461" i="2"/>
  <c r="U431" i="2"/>
  <c r="Y588" i="2"/>
  <c r="U562" i="2"/>
  <c r="Y658" i="2"/>
  <c r="U561" i="2"/>
  <c r="Y657" i="2"/>
  <c r="U841" i="2"/>
  <c r="U560" i="2"/>
  <c r="U505" i="2"/>
  <c r="U458" i="2"/>
  <c r="Y591" i="2"/>
  <c r="U467" i="2"/>
  <c r="Y660" i="2"/>
  <c r="U732" i="2"/>
  <c r="Y587" i="2"/>
  <c r="U457" i="2"/>
  <c r="U839" i="2"/>
  <c r="U754" i="2"/>
  <c r="U697" i="2"/>
  <c r="U625" i="2"/>
  <c r="U558" i="2"/>
  <c r="U503" i="2"/>
  <c r="U753" i="2"/>
  <c r="U455" i="2"/>
  <c r="Y590" i="2"/>
  <c r="Y826" i="2"/>
  <c r="U626" i="2"/>
  <c r="U752" i="2"/>
  <c r="U695" i="2"/>
  <c r="U623" i="2"/>
  <c r="U556" i="2"/>
  <c r="Y589" i="2"/>
  <c r="U468" i="2"/>
  <c r="U750" i="2"/>
  <c r="U757" i="2"/>
  <c r="U675" i="2"/>
  <c r="Y656" i="2"/>
  <c r="Y582" i="2"/>
  <c r="U814" i="2"/>
  <c r="U756" i="2"/>
  <c r="U724" i="2"/>
  <c r="U674" i="2"/>
  <c r="U620" i="2"/>
  <c r="Y832" i="2"/>
  <c r="U723" i="2"/>
  <c r="U507" i="2"/>
  <c r="U436" i="2"/>
  <c r="Y831" i="2"/>
  <c r="Y731" i="2"/>
  <c r="Y654" i="2"/>
  <c r="U850" i="2"/>
  <c r="U722" i="2"/>
  <c r="U604" i="2"/>
  <c r="U506" i="2"/>
  <c r="U435" i="2"/>
  <c r="U758" i="2"/>
  <c r="Y830" i="2"/>
  <c r="U603" i="2"/>
  <c r="U179" i="2"/>
  <c r="Y829" i="2"/>
  <c r="U848" i="2"/>
  <c r="U795" i="2"/>
  <c r="U751" i="2"/>
  <c r="U670" i="2"/>
  <c r="U602" i="2"/>
  <c r="Y828" i="2"/>
  <c r="Y824" i="2"/>
  <c r="U844" i="2"/>
  <c r="U791" i="2"/>
  <c r="U747" i="2"/>
  <c r="U716" i="2"/>
  <c r="U651" i="2"/>
  <c r="U598" i="2"/>
  <c r="Y823" i="2"/>
  <c r="U843" i="2"/>
  <c r="U790" i="2"/>
  <c r="U746" i="2"/>
  <c r="U650" i="2"/>
  <c r="Y822" i="2"/>
  <c r="U842" i="2"/>
  <c r="U700" i="2"/>
  <c r="U596" i="2"/>
  <c r="U483" i="2"/>
  <c r="U748" i="2"/>
  <c r="U699" i="2"/>
  <c r="U482" i="2"/>
  <c r="U743" i="2"/>
  <c r="U698" i="2"/>
  <c r="U647" i="2"/>
  <c r="U771" i="2"/>
  <c r="U580" i="2"/>
  <c r="Y592" i="2"/>
  <c r="U838" i="2"/>
  <c r="U770" i="2"/>
  <c r="U579" i="2"/>
  <c r="U479" i="2"/>
  <c r="Y494" i="2"/>
  <c r="Y492" i="2"/>
  <c r="Y491" i="2"/>
  <c r="Y631" i="2"/>
  <c r="Y488" i="2"/>
  <c r="Y489" i="2"/>
  <c r="Y275" i="2"/>
  <c r="Y630" i="2"/>
  <c r="Y487" i="2"/>
  <c r="Y801" i="2"/>
  <c r="Y563" i="2"/>
  <c r="Y486" i="2"/>
  <c r="U614" i="2"/>
  <c r="Y203" i="2"/>
  <c r="Y800" i="2"/>
  <c r="U613" i="2"/>
  <c r="Y799" i="2"/>
  <c r="U706" i="2"/>
  <c r="U612" i="2"/>
  <c r="Y107" i="2"/>
  <c r="Y798" i="2"/>
  <c r="U705" i="2"/>
  <c r="U610" i="2"/>
  <c r="Y490" i="2"/>
  <c r="U704" i="2"/>
  <c r="U609" i="2"/>
  <c r="Y82" i="2"/>
  <c r="U703" i="2"/>
  <c r="U608" i="2"/>
  <c r="Y33" i="2"/>
  <c r="U702" i="2"/>
  <c r="U607" i="2"/>
  <c r="Y632" i="2"/>
  <c r="Y594" i="2"/>
  <c r="U734" i="2"/>
  <c r="U606" i="2"/>
  <c r="U534" i="2"/>
  <c r="Y493" i="2"/>
  <c r="Y663" i="2"/>
  <c r="Y593" i="2"/>
  <c r="U733" i="2"/>
  <c r="U605" i="2"/>
  <c r="U533" i="2"/>
  <c r="Y786" i="2"/>
  <c r="Y617" i="2"/>
  <c r="Y517" i="2"/>
  <c r="U782" i="2"/>
  <c r="U638" i="2"/>
  <c r="Y784" i="2"/>
  <c r="Y515" i="2"/>
  <c r="Y783" i="2"/>
  <c r="Y683" i="2"/>
  <c r="Y514" i="2"/>
  <c r="Y761" i="2"/>
  <c r="Y522" i="2"/>
  <c r="Y659" i="2"/>
  <c r="Y689" i="2"/>
  <c r="Y713" i="2"/>
  <c r="U778" i="2"/>
  <c r="U518" i="2"/>
  <c r="Y512" i="2"/>
  <c r="Y780" i="2"/>
  <c r="Y642" i="2"/>
  <c r="U776" i="2"/>
  <c r="U516" i="2"/>
  <c r="Y779" i="2"/>
  <c r="Y679" i="2"/>
  <c r="Y472" i="2"/>
  <c r="U803" i="2"/>
  <c r="Y809" i="2"/>
  <c r="Y471" i="2"/>
  <c r="U774" i="2"/>
  <c r="Y777" i="2"/>
  <c r="Y639" i="2"/>
  <c r="U513" i="2"/>
  <c r="Y738" i="2"/>
  <c r="Y538" i="2"/>
  <c r="U684" i="2"/>
  <c r="U540" i="2"/>
  <c r="Y737" i="2"/>
  <c r="Y537" i="2"/>
  <c r="U511" i="2"/>
  <c r="Y690" i="2"/>
  <c r="Y521" i="2"/>
  <c r="Y450" i="2"/>
  <c r="Y519" i="2"/>
  <c r="Y448" i="2"/>
  <c r="Y544" i="2"/>
  <c r="U806" i="2"/>
  <c r="Y681" i="2"/>
  <c r="Y543" i="2"/>
  <c r="U633" i="2"/>
  <c r="Y611" i="2"/>
  <c r="Y473" i="2"/>
  <c r="Y710" i="2"/>
  <c r="Y641" i="2"/>
  <c r="Y541" i="2"/>
  <c r="Y709" i="2"/>
  <c r="Y808" i="2"/>
  <c r="Y570" i="2"/>
  <c r="U773" i="2"/>
  <c r="Y807" i="2"/>
  <c r="U772" i="2"/>
  <c r="U484" i="2"/>
  <c r="U539" i="2"/>
  <c r="Y805" i="2"/>
  <c r="Y498" i="2"/>
  <c r="U682" i="2"/>
  <c r="U566" i="2"/>
  <c r="U510" i="2"/>
  <c r="Y804" i="2"/>
  <c r="Y735" i="2"/>
  <c r="Y666" i="2"/>
  <c r="Y635" i="2"/>
  <c r="Y535" i="2"/>
  <c r="Y497" i="2"/>
  <c r="U565" i="2"/>
  <c r="U509" i="2"/>
  <c r="Y762" i="2"/>
  <c r="Y760" i="2"/>
  <c r="Y688" i="2"/>
  <c r="Y618" i="2"/>
  <c r="U755" i="2"/>
  <c r="Y686" i="2"/>
  <c r="Y616" i="2"/>
  <c r="U781" i="2"/>
  <c r="Y852" i="2"/>
  <c r="Y545" i="2"/>
  <c r="U634" i="2"/>
  <c r="Y680" i="2"/>
  <c r="Y542" i="2"/>
  <c r="Y640" i="2"/>
  <c r="U802" i="2"/>
  <c r="Y707" i="2"/>
  <c r="Y569" i="2"/>
  <c r="U628" i="2"/>
  <c r="Y775" i="2"/>
  <c r="Y637" i="2"/>
  <c r="Y736" i="2"/>
  <c r="Y636" i="2"/>
  <c r="Y536" i="2"/>
  <c r="Y834" i="2"/>
  <c r="Y665" i="2"/>
  <c r="Y496" i="2"/>
  <c r="U796" i="2"/>
  <c r="U708" i="2"/>
  <c r="U652" i="2"/>
  <c r="U564" i="2"/>
  <c r="U508" i="2"/>
  <c r="Y759" i="2"/>
  <c r="Y827" i="2"/>
  <c r="Y520" i="2"/>
  <c r="Y449" i="2"/>
  <c r="Y687" i="2"/>
  <c r="Y447" i="2"/>
  <c r="Y785" i="2"/>
  <c r="Y685" i="2"/>
  <c r="Y615" i="2"/>
  <c r="Y546" i="2"/>
  <c r="Y714" i="2"/>
  <c r="Y851" i="2"/>
  <c r="Y712" i="2"/>
  <c r="Y474" i="2"/>
  <c r="Y711" i="2"/>
  <c r="Y810" i="2"/>
  <c r="Y568" i="2"/>
  <c r="Y567" i="2"/>
  <c r="Y833" i="2"/>
  <c r="Y664" i="2"/>
  <c r="Y495" i="2"/>
  <c r="Y323" i="2"/>
  <c r="Y299" i="2"/>
  <c r="U371" i="2"/>
  <c r="Y347" i="2"/>
  <c r="U251" i="2"/>
  <c r="Y155" i="2"/>
  <c r="Y131" i="2"/>
  <c r="U57" i="2"/>
  <c r="U165" i="2"/>
  <c r="Y345" i="2"/>
  <c r="U322" i="2"/>
  <c r="Y226" i="2"/>
  <c r="U249" i="2"/>
  <c r="Y225" i="2"/>
  <c r="U227" i="2"/>
  <c r="Y153" i="2"/>
  <c r="U177" i="2"/>
  <c r="U106" i="2"/>
  <c r="Y10" i="2"/>
  <c r="Y417" i="2"/>
  <c r="Y87" i="2"/>
  <c r="U423" i="2"/>
  <c r="Y231" i="2"/>
  <c r="U394" i="2"/>
  <c r="U369" i="2"/>
  <c r="U167" i="2"/>
  <c r="U111" i="2"/>
  <c r="Y233" i="2"/>
  <c r="U329" i="2"/>
  <c r="U327" i="2"/>
  <c r="U88" i="2"/>
  <c r="U303" i="2"/>
  <c r="Y46" i="2"/>
  <c r="U65" i="2"/>
  <c r="U296" i="2"/>
  <c r="U305" i="2"/>
  <c r="Y20" i="2"/>
  <c r="U286" i="2"/>
  <c r="Y405" i="2"/>
  <c r="U430" i="2"/>
  <c r="U285" i="2"/>
  <c r="Y399" i="2"/>
  <c r="U425" i="2"/>
  <c r="U279" i="2"/>
  <c r="Y215" i="2"/>
  <c r="Y213" i="2"/>
  <c r="Y136" i="2"/>
  <c r="U401" i="2"/>
  <c r="Y352" i="2"/>
  <c r="Y351" i="2"/>
  <c r="Y113" i="2"/>
  <c r="Y353" i="2"/>
  <c r="Y135" i="2"/>
  <c r="Y357" i="2"/>
  <c r="U232" i="2"/>
  <c r="U209" i="2"/>
  <c r="U39" i="2"/>
  <c r="U207" i="2"/>
  <c r="Y333" i="2"/>
  <c r="Y118" i="2"/>
  <c r="U47" i="2"/>
  <c r="Y334" i="2"/>
  <c r="U45" i="2"/>
  <c r="Y335" i="2"/>
  <c r="Y93" i="2"/>
  <c r="U358" i="2"/>
  <c r="Y95" i="2"/>
  <c r="Y237" i="2"/>
  <c r="Y89" i="2"/>
  <c r="U178" i="2"/>
  <c r="U53" i="2"/>
  <c r="U185" i="2"/>
  <c r="U407" i="2"/>
  <c r="U52" i="2"/>
  <c r="Y173" i="2"/>
  <c r="U287" i="2"/>
  <c r="U171" i="2"/>
  <c r="U51" i="2"/>
  <c r="Y412" i="2"/>
  <c r="U41" i="2"/>
  <c r="Y161" i="2"/>
  <c r="U159" i="2"/>
  <c r="Y172" i="2"/>
  <c r="Y293" i="2"/>
  <c r="Y292" i="2"/>
  <c r="U281" i="2"/>
  <c r="Y411" i="2"/>
  <c r="U160" i="2"/>
  <c r="U363" i="2"/>
  <c r="U250" i="2"/>
  <c r="Y291" i="2"/>
  <c r="U34" i="2"/>
  <c r="Y400" i="2"/>
  <c r="Y154" i="2"/>
  <c r="Y44" i="2"/>
  <c r="U359" i="2"/>
  <c r="U123" i="2"/>
  <c r="Y274" i="2"/>
  <c r="Y141" i="2"/>
  <c r="U239" i="2"/>
  <c r="U117" i="2"/>
  <c r="Y413" i="2"/>
  <c r="U243" i="2"/>
  <c r="U119" i="2"/>
  <c r="Y137" i="2"/>
  <c r="Y273" i="2"/>
  <c r="Y149" i="2"/>
  <c r="Y29" i="2"/>
  <c r="U339" i="2"/>
  <c r="Y393" i="2"/>
  <c r="Y208" i="2"/>
  <c r="Y147" i="2"/>
  <c r="Y28" i="2"/>
  <c r="U214" i="2"/>
  <c r="Y389" i="2"/>
  <c r="Y269" i="2"/>
  <c r="Y143" i="2"/>
  <c r="Y27" i="2"/>
  <c r="Y219" i="2"/>
  <c r="U221" i="2"/>
  <c r="U340" i="2"/>
  <c r="Y263" i="2"/>
  <c r="Y81" i="2"/>
  <c r="U387" i="2"/>
  <c r="U142" i="2"/>
  <c r="Y317" i="2"/>
  <c r="Y75" i="2"/>
  <c r="U383" i="2"/>
  <c r="Y377" i="2"/>
  <c r="Y71" i="2"/>
  <c r="Y99" i="2"/>
  <c r="U341" i="2"/>
  <c r="U101" i="2"/>
  <c r="Y267" i="2"/>
  <c r="Y23" i="2"/>
  <c r="Y201" i="2"/>
  <c r="Y261" i="2"/>
  <c r="Y381" i="2"/>
  <c r="U17" i="2"/>
  <c r="Y255" i="2"/>
  <c r="Y15" i="2"/>
  <c r="U321" i="2"/>
  <c r="Y375" i="2"/>
  <c r="Y129" i="2"/>
  <c r="U257" i="2"/>
  <c r="Y189" i="2"/>
  <c r="Y125" i="2"/>
  <c r="U376" i="2"/>
  <c r="U315" i="2"/>
  <c r="U195" i="2"/>
  <c r="U134" i="2"/>
  <c r="Y21" i="2"/>
  <c r="Y77" i="2"/>
  <c r="Y311" i="2"/>
  <c r="Y190" i="2"/>
  <c r="Y69" i="2"/>
  <c r="U196" i="2"/>
  <c r="Y309" i="2"/>
  <c r="Y245" i="2"/>
  <c r="Y64" i="2"/>
  <c r="U191" i="2"/>
  <c r="U70" i="2"/>
  <c r="Y100" i="2"/>
  <c r="U268" i="2"/>
  <c r="Y382" i="2"/>
  <c r="Y197" i="2"/>
  <c r="U16" i="2"/>
  <c r="Y429" i="2"/>
  <c r="Y365" i="2"/>
  <c r="Y304" i="2"/>
  <c r="Y244" i="2"/>
  <c r="Y183" i="2"/>
  <c r="Y63" i="2"/>
  <c r="Y98" i="2"/>
  <c r="U124" i="2"/>
  <c r="U350" i="2"/>
  <c r="U188" i="2"/>
  <c r="U26" i="2"/>
  <c r="Y344" i="2"/>
  <c r="Y332" i="2"/>
  <c r="Y386" i="2"/>
  <c r="Y248" i="2"/>
  <c r="Y236" i="2"/>
  <c r="Y194" i="2"/>
  <c r="Y182" i="2"/>
  <c r="Y140" i="2"/>
  <c r="Y128" i="2"/>
  <c r="Y86" i="2"/>
  <c r="Y74" i="2"/>
  <c r="Y32" i="2"/>
  <c r="U404" i="2"/>
  <c r="U242" i="2"/>
  <c r="U80" i="2"/>
  <c r="Y410" i="2"/>
  <c r="Y398" i="2"/>
  <c r="Y314" i="2"/>
  <c r="Y302" i="2"/>
  <c r="Y260" i="2"/>
  <c r="Y206" i="2"/>
  <c r="Y152" i="2"/>
  <c r="Y331" i="2"/>
  <c r="U392" i="2"/>
  <c r="U380" i="2"/>
  <c r="U338" i="2"/>
  <c r="U326" i="2"/>
  <c r="U284" i="2"/>
  <c r="U230" i="2"/>
  <c r="U218" i="2"/>
  <c r="U176" i="2"/>
  <c r="U164" i="2"/>
  <c r="U122" i="2"/>
  <c r="U110" i="2"/>
  <c r="U68" i="2"/>
  <c r="U56" i="2"/>
  <c r="U14" i="2"/>
  <c r="Y428" i="2"/>
  <c r="Y416" i="2"/>
  <c r="Y374" i="2"/>
  <c r="Y362" i="2"/>
  <c r="Y290" i="2"/>
  <c r="Y278" i="2"/>
  <c r="Y224" i="2"/>
  <c r="Y212" i="2"/>
  <c r="Y170" i="2"/>
  <c r="Y158" i="2"/>
  <c r="Y116" i="2"/>
  <c r="Y104" i="2"/>
  <c r="Y62" i="2"/>
  <c r="Y50" i="2"/>
  <c r="U422" i="2"/>
  <c r="U368" i="2"/>
  <c r="Y320" i="2"/>
  <c r="Y308" i="2"/>
  <c r="Y266" i="2"/>
  <c r="Y254" i="2"/>
  <c r="Y200" i="2"/>
  <c r="Y146" i="2"/>
  <c r="Y92" i="2"/>
  <c r="Y38" i="2"/>
  <c r="U356" i="2"/>
  <c r="Y424" i="2"/>
  <c r="Y406" i="2"/>
  <c r="Y364" i="2"/>
  <c r="Y346" i="2"/>
  <c r="Y295" i="2"/>
  <c r="U388" i="2"/>
  <c r="U370" i="2"/>
  <c r="U316" i="2"/>
  <c r="U298" i="2"/>
  <c r="U280" i="2"/>
  <c r="U262" i="2"/>
  <c r="Y328" i="2"/>
  <c r="Y310" i="2"/>
  <c r="Y259" i="2"/>
  <c r="Y403" i="2"/>
  <c r="Y256" i="2"/>
  <c r="Y238" i="2"/>
  <c r="Y220" i="2"/>
  <c r="Y202" i="2"/>
  <c r="Y184" i="2"/>
  <c r="Y166" i="2"/>
  <c r="Y148" i="2"/>
  <c r="Y130" i="2"/>
  <c r="Y112" i="2"/>
  <c r="Y94" i="2"/>
  <c r="Y76" i="2"/>
  <c r="Y58" i="2"/>
  <c r="Y40" i="2"/>
  <c r="Y22" i="2"/>
  <c r="Y418" i="2"/>
  <c r="Y367" i="2"/>
  <c r="U199" i="2"/>
  <c r="Y199" i="2"/>
  <c r="U169" i="2"/>
  <c r="Y169" i="2"/>
  <c r="U127" i="2"/>
  <c r="Y127" i="2"/>
  <c r="U109" i="2"/>
  <c r="Y109" i="2"/>
  <c r="Y61" i="2"/>
  <c r="U61" i="2"/>
  <c r="Y217" i="2"/>
  <c r="U217" i="2"/>
  <c r="U187" i="2"/>
  <c r="Y187" i="2"/>
  <c r="U163" i="2"/>
  <c r="Y163" i="2"/>
  <c r="Y133" i="2"/>
  <c r="U133" i="2"/>
  <c r="Y115" i="2"/>
  <c r="U115" i="2"/>
  <c r="Y85" i="2"/>
  <c r="U85" i="2"/>
  <c r="Y73" i="2"/>
  <c r="U73" i="2"/>
  <c r="U55" i="2"/>
  <c r="Y55" i="2"/>
  <c r="U31" i="2"/>
  <c r="Y31" i="2"/>
  <c r="Y409" i="2"/>
  <c r="Y373" i="2"/>
  <c r="Y337" i="2"/>
  <c r="Y301" i="2"/>
  <c r="Y265" i="2"/>
  <c r="Y235" i="2"/>
  <c r="U235" i="2"/>
  <c r="Y193" i="2"/>
  <c r="U193" i="2"/>
  <c r="Y145" i="2"/>
  <c r="U145" i="2"/>
  <c r="U97" i="2"/>
  <c r="Y97" i="2"/>
  <c r="Y379" i="2"/>
  <c r="Y343" i="2"/>
  <c r="Y307" i="2"/>
  <c r="Y271" i="2"/>
  <c r="U229" i="2"/>
  <c r="Y229" i="2"/>
  <c r="U205" i="2"/>
  <c r="Y205" i="2"/>
  <c r="Y175" i="2"/>
  <c r="U175" i="2"/>
  <c r="U139" i="2"/>
  <c r="Y139" i="2"/>
  <c r="U121" i="2"/>
  <c r="Y121" i="2"/>
  <c r="U91" i="2"/>
  <c r="Y91" i="2"/>
  <c r="U79" i="2"/>
  <c r="Y79" i="2"/>
  <c r="U67" i="2"/>
  <c r="Y67" i="2"/>
  <c r="U49" i="2"/>
  <c r="Y49" i="2"/>
  <c r="Y43" i="2"/>
  <c r="U43" i="2"/>
  <c r="U37" i="2"/>
  <c r="Y37" i="2"/>
  <c r="Y25" i="2"/>
  <c r="U25" i="2"/>
  <c r="U19" i="2"/>
  <c r="Y19" i="2"/>
  <c r="U13" i="2"/>
  <c r="Y13" i="2"/>
  <c r="Y421" i="2"/>
  <c r="Y385" i="2"/>
  <c r="Y349" i="2"/>
  <c r="Y313" i="2"/>
  <c r="Y277" i="2"/>
  <c r="U223" i="2"/>
  <c r="Y223" i="2"/>
  <c r="Y157" i="2"/>
  <c r="U157" i="2"/>
  <c r="Y283" i="2"/>
  <c r="Y247" i="2"/>
  <c r="U241" i="2"/>
  <c r="Y241" i="2"/>
  <c r="U211" i="2"/>
  <c r="Y211" i="2"/>
  <c r="U181" i="2"/>
  <c r="Y181" i="2"/>
  <c r="U151" i="2"/>
  <c r="Y151" i="2"/>
  <c r="Y103" i="2"/>
  <c r="U103" i="2"/>
  <c r="Y415" i="2"/>
  <c r="Y427" i="2"/>
  <c r="Y391" i="2"/>
  <c r="Y355" i="2"/>
  <c r="Y319" i="2"/>
  <c r="Y397" i="2"/>
  <c r="Y361" i="2"/>
  <c r="Y325" i="2"/>
  <c r="Y289" i="2"/>
  <c r="Y253" i="2"/>
  <c r="Y258" i="2"/>
  <c r="Y252" i="2"/>
  <c r="Y246" i="2"/>
  <c r="Y240" i="2"/>
  <c r="Y234" i="2"/>
  <c r="Y228" i="2"/>
  <c r="Y222" i="2"/>
  <c r="Y216" i="2"/>
  <c r="Y210" i="2"/>
  <c r="Y204" i="2"/>
  <c r="Y198" i="2"/>
  <c r="Y192" i="2"/>
  <c r="Y186" i="2"/>
  <c r="Y180" i="2"/>
  <c r="Y174" i="2"/>
  <c r="Y168" i="2"/>
  <c r="Y162" i="2"/>
  <c r="Y156" i="2"/>
  <c r="Y150" i="2"/>
  <c r="Y144" i="2"/>
  <c r="Y138" i="2"/>
  <c r="Y132" i="2"/>
  <c r="Y126" i="2"/>
  <c r="Y120" i="2"/>
  <c r="Y114" i="2"/>
  <c r="Y108" i="2"/>
  <c r="Y102" i="2"/>
  <c r="Y96" i="2"/>
  <c r="Y90" i="2"/>
  <c r="Y84" i="2"/>
  <c r="Y78" i="2"/>
  <c r="Y72" i="2"/>
  <c r="Y66" i="2"/>
  <c r="Y60" i="2"/>
  <c r="Y54" i="2"/>
  <c r="Y48" i="2"/>
  <c r="Y42" i="2"/>
  <c r="Y36" i="2"/>
  <c r="Y30" i="2"/>
  <c r="Y24" i="2"/>
  <c r="Y18" i="2"/>
  <c r="Y12" i="2"/>
  <c r="Y426" i="2"/>
  <c r="Y414" i="2"/>
  <c r="Y408" i="2"/>
  <c r="Y402" i="2"/>
  <c r="Y396" i="2"/>
  <c r="Y390" i="2"/>
  <c r="Y384" i="2"/>
  <c r="Y378" i="2"/>
  <c r="Y372" i="2"/>
  <c r="Y366" i="2"/>
  <c r="Y360" i="2"/>
  <c r="Y354" i="2"/>
  <c r="Y348" i="2"/>
  <c r="Y342" i="2"/>
  <c r="Y336" i="2"/>
  <c r="Y330" i="2"/>
  <c r="Y324" i="2"/>
  <c r="Y318" i="2"/>
  <c r="Y312" i="2"/>
  <c r="Y306" i="2"/>
  <c r="Y300" i="2"/>
  <c r="Y294" i="2"/>
  <c r="Y288" i="2"/>
  <c r="Y282" i="2"/>
  <c r="Y276" i="2"/>
  <c r="Y270" i="2"/>
  <c r="Y264" i="2"/>
  <c r="Y420" i="2"/>
  <c r="T10" i="4" l="1"/>
  <c r="L10" i="4"/>
  <c r="J10" i="4"/>
  <c r="S10" i="4"/>
  <c r="F10" i="4"/>
  <c r="Y4" i="4" s="1"/>
  <c r="E10" i="4"/>
  <c r="U10" i="4"/>
  <c r="N10" i="4"/>
  <c r="K10" i="4"/>
  <c r="AA9" i="2"/>
  <c r="S9" i="2"/>
  <c r="AC4" i="4" l="1"/>
  <c r="AH3" i="4"/>
  <c r="Y3" i="4"/>
  <c r="O10" i="4"/>
  <c r="AH4" i="4" s="1"/>
  <c r="P10" i="4"/>
  <c r="Q10" i="4" s="1"/>
  <c r="L3" i="4" s="1"/>
  <c r="I2" i="2"/>
  <c r="R10" i="4" l="1"/>
  <c r="V10" i="4" s="1"/>
  <c r="T3" i="4" s="1"/>
  <c r="I10" i="4"/>
  <c r="G10" i="4"/>
  <c r="H10" i="4" s="1"/>
  <c r="H3" i="4" s="1"/>
  <c r="X9" i="2"/>
  <c r="AC3" i="4" l="1"/>
  <c r="M10" i="4"/>
  <c r="J3" i="4" s="1"/>
  <c r="B2" i="13"/>
  <c r="Z9" i="2" l="1"/>
  <c r="AB9" i="2"/>
  <c r="A9" i="2"/>
  <c r="B9" i="2" l="1"/>
  <c r="Y9" i="2"/>
  <c r="T9" i="2"/>
  <c r="V9" i="2"/>
  <c r="U9" i="2" l="1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L31" i="9"/>
  <c r="L3" i="9"/>
  <c r="K47" i="9"/>
  <c r="L40" i="9"/>
  <c r="L55" i="9"/>
  <c r="J55" i="9" s="1"/>
  <c r="K18" i="9"/>
  <c r="M29" i="7" l="1"/>
  <c r="M15" i="8"/>
  <c r="J15" i="8" s="1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M52" i="7"/>
  <c r="M18" i="7"/>
  <c r="M61" i="7"/>
  <c r="J20" i="7" l="1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J12" i="7"/>
  <c r="J10" i="7"/>
  <c r="J10" i="8"/>
  <c r="J8" i="8"/>
  <c r="J6" i="8"/>
  <c r="J8" i="7"/>
  <c r="J5" i="8"/>
  <c r="J9" i="8"/>
  <c r="J11" i="8"/>
  <c r="J4" i="8"/>
  <c r="J4" i="7"/>
  <c r="J3" i="8"/>
  <c r="J2" i="7"/>
  <c r="Y5" i="4" l="1"/>
  <c r="Z3" i="4" s="1"/>
  <c r="AH5" i="4"/>
  <c r="AI3" i="4" s="1"/>
  <c r="AC5" i="4" l="1"/>
  <c r="AD4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"/>
        </x15:connection>
      </ext>
    </extLst>
  </connection>
</connections>
</file>

<file path=xl/sharedStrings.xml><?xml version="1.0" encoding="utf-8"?>
<sst xmlns="http://schemas.openxmlformats.org/spreadsheetml/2006/main" count="16918" uniqueCount="472">
  <si>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</si>
  <si>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</si>
  <si>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</si>
  <si>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</si>
  <si>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</si>
  <si>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</si>
  <si>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</si>
  <si>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</si>
  <si>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</si>
  <si>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</si>
  <si>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</si>
  <si>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</si>
  <si>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</si>
  <si>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</si>
  <si>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</si>
  <si>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</si>
  <si>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</si>
  <si>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</si>
  <si>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</si>
  <si>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</si>
  <si>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</si>
  <si>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</si>
  <si>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</si>
  <si>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</si>
  <si>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</si>
  <si>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</si>
  <si>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</si>
  <si>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</si>
  <si>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</si>
  <si>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</si>
  <si>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</si>
  <si>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</si>
  <si>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</si>
  <si>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</si>
  <si>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</si>
  <si>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</si>
  <si>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</si>
  <si>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</si>
  <si>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</si>
  <si>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</si>
  <si>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</si>
  <si>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</si>
  <si>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</si>
  <si>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</si>
  <si>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</si>
  <si>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</si>
  <si>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</si>
  <si>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</si>
  <si>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</si>
  <si>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</si>
  <si>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</si>
  <si>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</si>
  <si>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</si>
  <si>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</si>
  <si>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</si>
  <si>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</si>
  <si>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</si>
  <si>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</si>
  <si>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</si>
  <si>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</si>
  <si>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</si>
  <si>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</si>
  <si>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</si>
  <si>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</si>
  <si>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</si>
  <si>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</si>
  <si>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SE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</si>
  <si>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</si>
  <si>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</si>
  <si>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</si>
  <si>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</si>
  <si>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</si>
  <si>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</si>
  <si>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</si>
  <si>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</si>
  <si>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</si>
  <si>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</si>
  <si>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</si>
  <si>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</si>
  <si>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</si>
  <si>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</si>
  <si>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REPORTE DE RESULTADOS POR DEPARTAMENTO</t>
  </si>
  <si>
    <t>Categoria</t>
  </si>
  <si>
    <t>Conteo</t>
  </si>
  <si>
    <t>Diferencia.</t>
  </si>
  <si>
    <t>FECHA:</t>
  </si>
  <si>
    <t>Valor Teorico (S/)</t>
  </si>
  <si>
    <t>Valor Contado (S/)</t>
  </si>
  <si>
    <t>Diferencia Valor (S/)</t>
  </si>
  <si>
    <t xml:space="preserve"> </t>
  </si>
  <si>
    <t>CD09</t>
  </si>
  <si>
    <t>ABARROTES</t>
  </si>
  <si>
    <t>Totales:</t>
  </si>
  <si>
    <t>Cant. CJ</t>
  </si>
  <si>
    <t>Cant. UND</t>
  </si>
  <si>
    <t>MR</t>
  </si>
  <si>
    <t>C01</t>
  </si>
  <si>
    <t>GELATINA UNIVERSAL 130 GR, FRESA</t>
  </si>
  <si>
    <t>C24U</t>
  </si>
  <si>
    <t>UND</t>
  </si>
  <si>
    <t>MRC01</t>
  </si>
  <si>
    <t>FIRMA DINET :________</t>
  </si>
  <si>
    <t>HORA INICIO :_________</t>
  </si>
  <si>
    <t>HORA FIN : _________</t>
  </si>
  <si>
    <t>RESPONSABLE CENCOSUD :______________________</t>
  </si>
  <si>
    <t>RESPONSABLE DINET :_______________________</t>
  </si>
  <si>
    <t>FIRMA CENCOSUD :______</t>
  </si>
  <si>
    <t>CAFÉ MOLIDO TOSTA BLEND PERUANO 200 C&amp;CO</t>
  </si>
  <si>
    <t>C40U</t>
  </si>
  <si>
    <t>FUSILLI VERDURA X 500 GR LA MONTANARA</t>
  </si>
  <si>
    <t>C12B</t>
  </si>
  <si>
    <t>BOL</t>
  </si>
  <si>
    <t>CACAO EN POLVO MARIMIEL DP200G</t>
  </si>
  <si>
    <t>U</t>
  </si>
  <si>
    <t>CHUÑO X 180GR UNIVERSAL</t>
  </si>
  <si>
    <t>C12U</t>
  </si>
  <si>
    <t>ESPUMANTE CHANDON GARDEN SPRITZ 750ML</t>
  </si>
  <si>
    <t>C6U</t>
  </si>
  <si>
    <t>GELATINA DIET FRESA X 19GR UNIVERSAL</t>
  </si>
  <si>
    <t>VINO LUIGI BOSCA DE SANGRE MALBEC 1.5LT</t>
  </si>
  <si>
    <t>WHISKY JAPONÉS IWAI BOT 750ML</t>
  </si>
  <si>
    <t>CAVA JUVE&amp;CAMPS RESERVA FAMILIA 1.5LT</t>
  </si>
  <si>
    <t>SALSA DE FRIJOLES DE SOYA X 15G.(MENSI)</t>
  </si>
  <si>
    <t>P12B</t>
  </si>
  <si>
    <t>PUDIN CHOCOLAT AZUCARAD X100GR UNIVERSAL</t>
  </si>
  <si>
    <t>P24U</t>
  </si>
  <si>
    <t>CUTTLEFISH SNACK X 55GR NONG SHIM</t>
  </si>
  <si>
    <t>AJO EN POLVO X 10G ALIDA CHIA</t>
  </si>
  <si>
    <t>PUDIN DIET X 19GRS UNIVERSAL, CHOCOLATE</t>
  </si>
  <si>
    <t>MEZCLA HELADO STEVIA S/GLUT FRESA X50G</t>
  </si>
  <si>
    <t>MEZCLA HELADO C/STEV S/GLUT CHOCO X50G</t>
  </si>
  <si>
    <t>MAICENA  X 180GR UNIVERSAL</t>
  </si>
  <si>
    <t>GELATINA UNIVERSAL 130 GR, PIÑA</t>
  </si>
  <si>
    <t>VINO ESCORIHUELA GASCON MALBEC X 750 ML</t>
  </si>
  <si>
    <t>C6B</t>
  </si>
  <si>
    <t>BOT</t>
  </si>
  <si>
    <t>SALSA DE OSTION X 60 CC A. CHIANG</t>
  </si>
  <si>
    <t>GOYA SAZONADOR TOTAL 312 GR</t>
  </si>
  <si>
    <t>SIROPE DE CHANCACA 480 GR DULKEN</t>
  </si>
  <si>
    <t>CHAMPAGNE MOET&amp;CHANDON BRUT ROSE 750 ML</t>
  </si>
  <si>
    <t>B</t>
  </si>
  <si>
    <t>GRANOLA HUELLA VERDE 200G , CHOCO</t>
  </si>
  <si>
    <t>C38U</t>
  </si>
  <si>
    <t>VINAGRE BALSAMICO DI MODENA X500ML PONS</t>
  </si>
  <si>
    <t>TAGLIOLINI CARBONARA PASTAROTTI X175GR</t>
  </si>
  <si>
    <t>C8U</t>
  </si>
  <si>
    <t>ALCACHOFA MARINADA X 340 GR VALLE FERTIL</t>
  </si>
  <si>
    <t>CREMA DE CHOCLO DESGRANADO X 418 G.</t>
  </si>
  <si>
    <t>SOPA FRIJOLES NEGROS GOYA 425G</t>
  </si>
  <si>
    <t>FILETE ANCHOAS /ACEITE OLIVA VF 100G</t>
  </si>
  <si>
    <t>PUDIN VAINILLA UNIVERSAL SOBRE X 100GR</t>
  </si>
  <si>
    <t>VINAGRE BLANCO MAXIMA X 250ML</t>
  </si>
  <si>
    <t>GOYA SAZONADOR TOTALCON PIMIENTA 312GR</t>
  </si>
  <si>
    <t>GELATINA UNIVERSAL 130 GR , CEREZA</t>
  </si>
  <si>
    <t>FRIJOLES PINTO GOYA 439G</t>
  </si>
  <si>
    <t>SILLAO MAXIMA X 250ML</t>
  </si>
  <si>
    <t>GOYA MAIZ ENTERO GOLDEN CORN X 432G</t>
  </si>
  <si>
    <t>TORTA IMPERIAL LA VIUDA 200 GR</t>
  </si>
  <si>
    <t>PASTA ANDINA SPAGUETTI AM¿RICAORGX227G</t>
  </si>
  <si>
    <t>ALCAPARRAS EN VINAGRE  S/G 145 GR.HELIOS</t>
  </si>
  <si>
    <t>GOYA SAZON CULANTRO / ACHIOTE 40GR</t>
  </si>
  <si>
    <t>C36U</t>
  </si>
  <si>
    <t>FLAN DIET VAINILLA  X 19GRS UNIVERSAL</t>
  </si>
  <si>
    <t>TURRON DURO CRUNCHY ALMOND 75G ALMENDRO</t>
  </si>
  <si>
    <t>C16U</t>
  </si>
  <si>
    <t>MERMELADA DIET HELIOS S/GLUTE, MELOCOTON</t>
  </si>
  <si>
    <t>GELATINA DIET  X 19GR UNIVERSAL, NARANJA</t>
  </si>
  <si>
    <t>POLVO HORNEAR S GLUTEN X 100G UNIVERSAL</t>
  </si>
  <si>
    <t>FRIJOL CARITA GOYA 439G</t>
  </si>
  <si>
    <t>SPAGHETTI S/GLUTEN MOL.DEL MUNDO 400G.</t>
  </si>
  <si>
    <t>SALSA TAMARINDO X 4 ONZ A.CHIANG</t>
  </si>
  <si>
    <t>DIP HUMMUS 240GR VALLE FERT, TRADICIONAL</t>
  </si>
  <si>
    <t>GELATINA UNIVERSAL 38 GR, PIÑA</t>
  </si>
  <si>
    <t>FLAN  CHOCOLATE 150 GRS. UNIVERSAL</t>
  </si>
  <si>
    <t>MANTEQUILLA DE MANI X230GR SANTA MANIA</t>
  </si>
  <si>
    <t>CALDO DE POLLO 12 CUBOS X 10GR CALNORT</t>
  </si>
  <si>
    <t>MEJILLONES EN ESCABECHE X115GR VIGILANTE</t>
  </si>
  <si>
    <t>C50C</t>
  </si>
  <si>
    <t>CJ</t>
  </si>
  <si>
    <t>VODKA MONTBLANC ORIGINAL LATA 750ML</t>
  </si>
  <si>
    <t>MAZAMORRA PIÑA 150GR UNIVERSAL</t>
  </si>
  <si>
    <t>VINO CANALLAS  750ML</t>
  </si>
  <si>
    <t>HARINA DE MACA X 200 GR MARIMIEL</t>
  </si>
  <si>
    <t>SALSA DE AJOS MAXIMA X 1KG</t>
  </si>
  <si>
    <t>C15U</t>
  </si>
  <si>
    <t>FETTUCCINE AL HUEVO X250GR AGNESI</t>
  </si>
  <si>
    <t>VINO MALLEOLUS BOT750ML</t>
  </si>
  <si>
    <t>CHAMPIÑONES X310GR VALLE FERTIL</t>
  </si>
  <si>
    <t>PIMIENTO MORRON VALLE FERTIL X 360 G.</t>
  </si>
  <si>
    <t>CALDO DE CARNE 12 CUBOS X 10GR CALNORT</t>
  </si>
  <si>
    <t>MEZCLA PARA BROWNIES 313G KATZEL</t>
  </si>
  <si>
    <t>BICARBONATO DE SODIO X 100 G UNIVERSAL</t>
  </si>
  <si>
    <t>SPAGHETTI DE QUINOA REAL L GLU 250 DORAD</t>
  </si>
  <si>
    <t>TURRON DURO LA VIUDA 150 GR</t>
  </si>
  <si>
    <t>SPAGHETTINI #2 X 500 GR AGNESI</t>
  </si>
  <si>
    <t>CALDO DE PESCADO 12 CUBOS X 10GR CALNORT</t>
  </si>
  <si>
    <t>PUDIN DIET X 19GRS UNIVERSAL, VAINILLA</t>
  </si>
  <si>
    <t>FRIJOL DE SOYA X 10GR.(TAU SI) A.CHIANG</t>
  </si>
  <si>
    <t>SALSA POMODORO ARRABBIATA X400 GR AGNESI</t>
  </si>
  <si>
    <t>SALSA BECHAMEL X 50GR CALNORT</t>
  </si>
  <si>
    <t>CREMA DE ESPARRAGOS X 66GR CALNORT</t>
  </si>
  <si>
    <t>LEVADURA INSTANTANEA MAURIPAN 125 GR</t>
  </si>
  <si>
    <t>MEZCL HELADO C/STEV S/GLU VAINILLA  X50G</t>
  </si>
  <si>
    <t>TURRON BLANDO EL ALMENDRO 150GR</t>
  </si>
  <si>
    <t>SOPA DE POLLO CON FIDEOS X 66GR CALNORT</t>
  </si>
  <si>
    <t>MEZCLA KATZEL BROWNIE C/LENTEJAS X656G</t>
  </si>
  <si>
    <t>PAELLERO X12GR CARMENCITA , VALENCIANA</t>
  </si>
  <si>
    <t>GELATINA UNIVERSAL X 5KG , FRESA</t>
  </si>
  <si>
    <t>STICKS D/QUINUA SAL D/MARAS 80G MAMALAMA</t>
  </si>
  <si>
    <t>SALSA  POMODORO  OLIVE X 400 GR AGNESI</t>
  </si>
  <si>
    <t>GELATINA UNIVERSAL X 5KG , PIÑA</t>
  </si>
  <si>
    <t>HARINA DE MAIZ BLANCO PRECOCIDA 1KG PAN</t>
  </si>
  <si>
    <t>C20U</t>
  </si>
  <si>
    <t>COLAPEZ UNIVERSAL X 20 GR</t>
  </si>
  <si>
    <t>Harina de cañihua x 200 gr Marimiel</t>
  </si>
  <si>
    <t>PALITOS DE CHOCO PEPERO, CHOCO COOKIE</t>
  </si>
  <si>
    <t>ARROZ BASMATI X 500GR SCOTTI</t>
  </si>
  <si>
    <t>SILLAU SALSA DE SOYA X 12 OZ A. CHIANG</t>
  </si>
  <si>
    <t>C30U</t>
  </si>
  <si>
    <t>FLAN  VAINILLA  150 GRS.UNIVERSAL</t>
  </si>
  <si>
    <t>ESENCIA SABOR A VAINILLA 100ML UNIVERSAL</t>
  </si>
  <si>
    <t>C48U</t>
  </si>
  <si>
    <t>FONDOS DE ALCACHOFA X 410GR VALLE FERTIL</t>
  </si>
  <si>
    <t>PREMEZCLA KATZEL  KEKE PLATANO SGX466G</t>
  </si>
  <si>
    <t>GELATINA UNIVERSAL X 5KG , NARANJA</t>
  </si>
  <si>
    <t>POTATO 55GR NONG SHIM</t>
  </si>
  <si>
    <t>POLVO DE  HORNEAR X 25 GR. UNIVERSAL</t>
  </si>
  <si>
    <t>BARRA QUIN X5UNID MAMALAMA , MANI</t>
  </si>
  <si>
    <t>STICKS D/QUINUA QUESO CHEDD 80G MAMALAMA</t>
  </si>
  <si>
    <t>SHIN RAMYUN STIR FRY X 131 GR.</t>
  </si>
  <si>
    <t>MEZCLA P/ PANQUEQUES&amp;CREPES 210G KATZEL</t>
  </si>
  <si>
    <t>SALSA POMODORO VERDURA X400 GR AGNESI</t>
  </si>
  <si>
    <t>CEREAL QUINUA MAMALAMA X240G, CACAO M</t>
  </si>
  <si>
    <t>C10U</t>
  </si>
  <si>
    <t>ALFAJOR MAI ALFA PACK X 450GR CASA ALFAJ</t>
  </si>
  <si>
    <t>SILLAU # 01 X 160 CC EL KIKKO</t>
  </si>
  <si>
    <t>C96B</t>
  </si>
  <si>
    <t>AZUC. PULVERIZADA FLEISCHMANN X 1K</t>
  </si>
  <si>
    <t>SILLAU # 04 X 500 CC EL KIKKO</t>
  </si>
  <si>
    <t>C30B</t>
  </si>
  <si>
    <t>CHAPAGETTI SPICY X 137GR</t>
  </si>
  <si>
    <t>SWEET POTATO 55GR NONG SHIM</t>
  </si>
  <si>
    <t>VINO LA LINDA MALBEC 750 ML</t>
  </si>
  <si>
    <t>SIYAU KIKKO 5 LITROS</t>
  </si>
  <si>
    <t>C4U</t>
  </si>
  <si>
    <t>GALLETAS CHOCOCHIP 0%AZUC 185G SANTIVERI</t>
  </si>
  <si>
    <t>C14U</t>
  </si>
  <si>
    <t>BARRA GRAN ANDINX5UN MAMALAMA , AGUAYM</t>
  </si>
  <si>
    <t>SALSA SHOYU KIKKO 350 ML</t>
  </si>
  <si>
    <t>SALSA TAMARINDO X 12 OZ A. CHIANG</t>
  </si>
  <si>
    <t>ARVEJITAS VALLE FERTIL X 425 G.</t>
  </si>
  <si>
    <t>BROWNIE MIX X 625GRS  KATZEL</t>
  </si>
  <si>
    <t>PREMEZCLA KATZEL FUDGE BROWNIE SGX360G</t>
  </si>
  <si>
    <t>FARFALLE # 61 X 500 GR AGNESI</t>
  </si>
  <si>
    <t>SOPA SEAFOOD RAMYUN  X120GR.NONG SHIM</t>
  </si>
  <si>
    <t>SOPA ANSUNG(CARNE)X 125 GR NONG SHIM</t>
  </si>
  <si>
    <t>P20B</t>
  </si>
  <si>
    <t>VINO SANTA JULIA RESERVA CAB SAUV 750 ML</t>
  </si>
  <si>
    <t>ESPARRAGOS BLANCOS X 360 GR VALLE FERTIL</t>
  </si>
  <si>
    <t>VINO NORTON LOTE NEGRO BOT 750ML</t>
  </si>
  <si>
    <t>VEGGIE SOON RAMYUN X 112 GR.</t>
  </si>
  <si>
    <t>TORTIGLIONI # 46 X 500 GR AGNESI</t>
  </si>
  <si>
    <t>CEREZAS ROJAS MARRASQUINO 10OZ PENNAT</t>
  </si>
  <si>
    <t>ESPARRAGOS VERDES X 360 GR VALLE FERTIL</t>
  </si>
  <si>
    <t>REFIELL PAELLA MARIS KIT CARMENCITA 490G</t>
  </si>
  <si>
    <t>C7U</t>
  </si>
  <si>
    <t>DIP HUMMUS 240GR VALLE FERTIL, AJO</t>
  </si>
  <si>
    <t>SPAGHETTI #3 X 500 GR AGNESI</t>
  </si>
  <si>
    <t>SOPA  NEOGURY(MARISCOS PICANT) X120 NONG</t>
  </si>
  <si>
    <t>HARINA DE LUCUMAX 200 GR MARIMIEL</t>
  </si>
  <si>
    <t>AVENA MIX SUPERFOOD X600G HUELLA VERDE</t>
  </si>
  <si>
    <t>BARRA GRAN ANDINX5UN MAMALAMA , CRANB</t>
  </si>
  <si>
    <t>CORAZON DE PALMITO X 280GR VALLE FERTIL</t>
  </si>
  <si>
    <t>SALSA POMODORO BASILICO X400 GR AGNESI</t>
  </si>
  <si>
    <t>SALSA DE PESTO X 185 GR. AGNESI.</t>
  </si>
  <si>
    <t>SIYAU KIKKO 1 LITROS</t>
  </si>
  <si>
    <t>SALSA TERIYAKI ESSENTIAL 295 ML</t>
  </si>
  <si>
    <t>SHIN RAMYUN NON-FRIED X 97 GR.</t>
  </si>
  <si>
    <t>C32U</t>
  </si>
  <si>
    <t>ELICHE # 56 X 500 GR AGNESI</t>
  </si>
  <si>
    <t>SIYAU KIKKO X 6 X 160CC</t>
  </si>
  <si>
    <t>SARDINAS EN AC.AL LIMONX120GR  VIGILANTE</t>
  </si>
  <si>
    <t>C50U</t>
  </si>
  <si>
    <t>AJI CHARAPITA VALLE FERTIL 100G</t>
  </si>
  <si>
    <t>SHIN RAMYUN SPICY CHICKEN X120 GR.</t>
  </si>
  <si>
    <t>ELICHE TRICOLOR X500GR. AGNESI</t>
  </si>
  <si>
    <t>C24B</t>
  </si>
  <si>
    <t>BARRA GRAN ANDINX5UN MAMALAMA , CHOCO</t>
  </si>
  <si>
    <t>CAFÉ MOLIDO TOSTADO S.MARTIN 200G C&amp;CO</t>
  </si>
  <si>
    <t>ACEITE SACHA INCHI QHALIKAY 250ML</t>
  </si>
  <si>
    <t>PEPINILLO ENCURT AME X680GR V FERTIL</t>
  </si>
  <si>
    <t>ALCAPARRAS X 100 GR VALLEFERTIL</t>
  </si>
  <si>
    <t>VINO NORTON COSECHA TARDIA TINTO X 750ML</t>
  </si>
  <si>
    <t>PALITOS DE CHOCO PEPERO , CRUNCH</t>
  </si>
  <si>
    <t>TURRON DOÑA PEPA 650GR CASA, TRADICIONAL</t>
  </si>
  <si>
    <t>VINO NORTON COSECH TARDIA BLANCO X 750ML</t>
  </si>
  <si>
    <t>CHOCLO DULCE DESGRANADO VALLE F X 248 G.</t>
  </si>
  <si>
    <t>SALSA POMODORO BOLOGNESE X 400 GR AGNESI</t>
  </si>
  <si>
    <t>BARRA QUIN X5UNID MAMALAMA , MANI/CHOC</t>
  </si>
  <si>
    <t>MEZCLA PANQUEQUE C/CHOCO S/AZUCAR KATZEL</t>
  </si>
  <si>
    <t>NEOGURI UDON - MILD X 120 GR.</t>
  </si>
  <si>
    <t>CREMA DE CHAMPIÑONES X 66GR CALNORT</t>
  </si>
  <si>
    <t>SHRIMP CRACKER  X 75 GR  NONG SHIM</t>
  </si>
  <si>
    <t>ALFAJOR HAR ALFA PACK X 260GR CASA ALFAJ</t>
  </si>
  <si>
    <t>Harina de Maca Negra x 200 gr Marimiel</t>
  </si>
  <si>
    <t>SPAGHETTI INTEGRAL AGNESI 500G</t>
  </si>
  <si>
    <t>MANTEQ MANI CRUNCHY E VERYDAY X454GR</t>
  </si>
  <si>
    <t>POLENTA INSTANTANEA X 500 GR AGNESI</t>
  </si>
  <si>
    <t>P24B</t>
  </si>
  <si>
    <t>SALSA HONEY MUSTARD HUELLA VERDE 350ML</t>
  </si>
  <si>
    <t>PALITOS DE CHOCO PEPERO, ORIGINAL</t>
  </si>
  <si>
    <t>ARROZ CAÑIHUA Y CHIA X500G HUELLA VERDE</t>
  </si>
  <si>
    <t>CEREAL QUINUA MAMALAMA X240G , CANELA</t>
  </si>
  <si>
    <t>MANJAR ESPECIAL LEITE X 180GR</t>
  </si>
  <si>
    <t>ACEITE DE MAIZ ORIGINAL X40Z MAZOLA</t>
  </si>
  <si>
    <t>MARRASQUINOS PENNAT X 28 ONZ</t>
  </si>
  <si>
    <t>VINO CICCHITTI BLEND MALBEC CAB X 750ML</t>
  </si>
  <si>
    <t>CHAPAGUET.FIDEOS E/SALSA D/SOYA X140 N.S</t>
  </si>
  <si>
    <t>PALITOS DE CHOCO PEPERO, ALMOND</t>
  </si>
  <si>
    <t>HARINA DE ALMENDRAS MARIMIELX200G</t>
  </si>
  <si>
    <t>CEREAL QUINUA MAMALAMA X240G, CHOCO Q</t>
  </si>
  <si>
    <t>VINO VENTISQUERO QUEULAT G.RSV CSA 750ML</t>
  </si>
  <si>
    <t>CERVEZA ESTRELLA DAMM PACK 6 BOT 330 ML</t>
  </si>
  <si>
    <t>VINO LA LINDA CHARDONAY 750 ML</t>
  </si>
  <si>
    <t>VINO MONTGRAS DE VINE RSVA MERLOT 750ML</t>
  </si>
  <si>
    <t>CAVA JUVE&amp;CAMPS RSV FAM BRUT NAT 750ML</t>
  </si>
  <si>
    <t>VINO MALA JUNTA RESERVA 750ML , CFR</t>
  </si>
  <si>
    <t>BRANDY MONTENEGRO VECCHIA ROMAGNA  700ML</t>
  </si>
  <si>
    <t>PISCO OCUCAJE PURO ITA 700ML</t>
  </si>
  <si>
    <t>CHIVAS 12 700ML + CHIVAS 12 700ML</t>
  </si>
  <si>
    <t>#VINO NORTON MALBEC D.O.C X 750ML</t>
  </si>
  <si>
    <t>ESPUMOSO ZONIN ASTI 750 ML</t>
  </si>
  <si>
    <t>PISCO NASCA BOT 750ML, ACHOLADO</t>
  </si>
  <si>
    <t>VINO SOTTANO BARRELS SELECTIONS MALBEC</t>
  </si>
  <si>
    <t>RON COLONIAL BOT 700ML</t>
  </si>
  <si>
    <t>CERVEZA SA FREE DAMM TOST 6BT250ML</t>
  </si>
  <si>
    <t>VINO LUIGI BOSCA RSVA  SAUV BLANC 750ML</t>
  </si>
  <si>
    <t>VINO ZUCCARDI "Q" CABERNET SAUV 750 ML</t>
  </si>
  <si>
    <t>AMARGO MR JIGGER X 75 ML</t>
  </si>
  <si>
    <t>VINO E.GASCON MALBEC/CAB SAUV BOT 750ML</t>
  </si>
  <si>
    <t>GIN NORDES 700ML</t>
  </si>
  <si>
    <t>VINO BICICLETA RSV SAUVIGNON BLANC 750ML</t>
  </si>
  <si>
    <t>VINO SANTA JULIA MALBEC X 750ML</t>
  </si>
  <si>
    <t>PISCO OCUCAJE ACHOLADO X 4 L</t>
  </si>
  <si>
    <t>SAMBUCA BUISE 700ML</t>
  </si>
  <si>
    <t>PISCO OCUCAJE HUACO NEGRO QUEBR BT 750ML</t>
  </si>
  <si>
    <t>#COCTEL DE LECHE CREAM LOVE X 750ML+CAJA</t>
  </si>
  <si>
    <t>VINO MATETIC CORRALILLO SAUVIGNON BLANC</t>
  </si>
  <si>
    <t>GIN THE BOTANIST 700 ML</t>
  </si>
  <si>
    <t>VINO EUGENIO BUSTOS CHARDONNAY 750ML</t>
  </si>
  <si>
    <t>VINO 7 COLORES VARIETAL 750ML , CAR</t>
  </si>
  <si>
    <t>VINO 19 CRIMES CALI CAB  750ML</t>
  </si>
  <si>
    <t>PISCO OCUCAJE PURO ACHO 700ML</t>
  </si>
  <si>
    <t>PISCO OCUCAJE PURO QUEBRANTA X700ML</t>
  </si>
  <si>
    <t>PISCO NASCA BOT 750ML, MOSCATEL</t>
  </si>
  <si>
    <t>VODKA MONT BLANC ORIGINAL BOT 750ML</t>
  </si>
  <si>
    <t>VINO FUZION SYRAH-MALBEC 750 ML</t>
  </si>
  <si>
    <t>MAUR.LORCA OPALO MALBEC X 750 ML.</t>
  </si>
  <si>
    <t>PACK 4 CREMAS BURGOS 250ML</t>
  </si>
  <si>
    <t>VODKA MONT BLANC ORIG BT 750+ESTUCH+SHOT</t>
  </si>
  <si>
    <t>PISCO OCUCAJE PURO QUEB 700ML</t>
  </si>
  <si>
    <t>VINO ESCORIHUELA GASCON CAB.SAUV.X750</t>
  </si>
  <si>
    <t>VINO LUIGI BOSCA DOC MALBEC 750 ML</t>
  </si>
  <si>
    <t>VINO ROSE SEMISECO X 750 OCUCAJE</t>
  </si>
  <si>
    <t>MAUR.LORCA FANTASIA MALBEC X 750 ML</t>
  </si>
  <si>
    <t>GIN GREENALLS WILD BERRY 700ML</t>
  </si>
  <si>
    <t>VINO FINCA RESALSO BOT 750ML</t>
  </si>
  <si>
    <t>VERMOUTH ROSSO TOSTI 750ML</t>
  </si>
  <si>
    <t>VINO CARMELO RODERO 9MESES 750ML</t>
  </si>
  <si>
    <t>PISCO OCUCAJE MV ACHOLADO BT 700 ML</t>
  </si>
  <si>
    <t>VINO NORTON RESERVA MALBEC X 750ML</t>
  </si>
  <si>
    <t>VINO OVEJA NEGRA RSV BOT 750, SAUV SY</t>
  </si>
  <si>
    <t>VINO 19 CRIMES 750ML, CALI RED</t>
  </si>
  <si>
    <t>VINO TINTO CICCHITTI  MALBEC X 750ML</t>
  </si>
  <si>
    <t>VINO LA FLOR MALBEC X 750ML</t>
  </si>
  <si>
    <t>GIN CITADELLE 750 ML</t>
  </si>
  <si>
    <t>VINO CICCHITTI CHARDONNAY 750ML</t>
  </si>
  <si>
    <t>VINO LA CELIA RESERVA 750ML, CAB. FRANC</t>
  </si>
  <si>
    <t>VINO OVEJA NEGRA RSVA BOT 750, CH VIO</t>
  </si>
  <si>
    <t>MAUR.LORCA OPALO CABERN SAUVIG X 750</t>
  </si>
  <si>
    <t>VINO CONO SUR RSVA CABERNET BOT 750ML</t>
  </si>
  <si>
    <t>VINO VIÑA VILANO TEMP TERRA INCOG 750ML</t>
  </si>
  <si>
    <t>PISCO OCUCAJE ITALIA  X700ML</t>
  </si>
  <si>
    <t>VINO MALA JUNTA RESERVA 750ML , BLEND</t>
  </si>
  <si>
    <t>VINO ZUCCARDI "Q" CHARDONNAY 750 ML</t>
  </si>
  <si>
    <t>VINO VENTISQUERO RSV CAB.SAUV 750ML</t>
  </si>
  <si>
    <t>VINO E.GASCON PEQ PROD CAB.FRANC 750ML</t>
  </si>
  <si>
    <t>LICOR EXPRESSO MARTINI BOLA 8 BOT 500ML</t>
  </si>
  <si>
    <t>VINO CICCHITTI GRAN RSVA MALBEC X 750ML</t>
  </si>
  <si>
    <t>LUXARDO TRIPLE SEC ORANGE BOT 750 ML</t>
  </si>
  <si>
    <t>LICOR LUXARDO LIMONCELLO LIQUEUR BT750ML</t>
  </si>
  <si>
    <t>VERMOUTH PERLINO BOT 1 L , BLANCO</t>
  </si>
  <si>
    <t>VINO CONO SUR RSVA PINOT NOIR BOT 750ML</t>
  </si>
  <si>
    <t>VINO LA ESCONDIDA RESERVA 750ML , CSA</t>
  </si>
  <si>
    <t>LASAGNE # 87 X 500 GR AGNESI</t>
  </si>
  <si>
    <t>C12C</t>
  </si>
  <si>
    <t>VINO CARLOS SERRES CRIANZA 750ML</t>
  </si>
  <si>
    <t>VINO EUGENIO BUSTOS 750ML, CAB. SAUVI</t>
  </si>
  <si>
    <t>VINO SOTTANO JUDAS</t>
  </si>
  <si>
    <t>VINO SPIER SIGNATURE PINOTAGE 750ML</t>
  </si>
  <si>
    <t>VINO FUZION CHENIN BLANC-CHARDON. X750ML</t>
  </si>
  <si>
    <t>ESPUMANTE TOSTI PROSECCO 750ML</t>
  </si>
  <si>
    <t>CERVEZA DUFF LATA 4P 330ML</t>
  </si>
  <si>
    <t>CHAMPAGNE LOUIS ROEDERER BRUT PREMIER</t>
  </si>
  <si>
    <t>GOMAS LIFE SAVERS FRUTOS ROJOS  91.3G</t>
  </si>
  <si>
    <t>VINO MONTES ALPHA CABERNET SAUV X 750ML</t>
  </si>
  <si>
    <t>BITTER AMARGO CORTESANO X 75 ML</t>
  </si>
  <si>
    <t>GALLETAS DE AVENA X 100 GR.</t>
  </si>
  <si>
    <t>ACEITE OLIVA EXTRA VIRGEN X1LT EL OLIVAR</t>
  </si>
  <si>
    <t>SCHICK INTUITION LEMON BERRY MAQ X1</t>
  </si>
  <si>
    <t>BEBIDA ALMENDRA NATURES HEART 946ML</t>
  </si>
  <si>
    <t>CAFÉ MOLIDO TOSTADO AMAZONAS 200G C&amp;CO</t>
  </si>
  <si>
    <t>MAQ SCHICK INTUITION PIEL SUAVE COC&amp;AL</t>
  </si>
  <si>
    <t>SCOTCH BRITE ESPONJA CELUL CERO RAYx3</t>
  </si>
  <si>
    <t>DESODORANTE DEO PIES CLINICAL X260ML</t>
  </si>
  <si>
    <t>VINO CHIVITE VILLATUERTA CHARDONNAY750ML</t>
  </si>
  <si>
    <t>LIMPIADOR MULTI ECO HOUSE CITRICO 4000ML</t>
  </si>
  <si>
    <t>FOUR LOKO 473ML , SANDIA</t>
  </si>
  <si>
    <t>FOUR LOKO 473ML , BLUE</t>
  </si>
  <si>
    <t>QUITAMANCHA LA OCA CUE/PUÑO RPTO 750 ML</t>
  </si>
  <si>
    <t>VINO MALA JUNTA 750ML , CAB.FRANC</t>
  </si>
  <si>
    <t>SANGRIA VIÑA VIEJA 750ML</t>
  </si>
  <si>
    <t>PACK 2 VINOS TABERNERO ROSE 750ML C/U</t>
  </si>
  <si>
    <t>PACK 2 VINOS TABERNERO G.TINTO 750ML C/U</t>
  </si>
  <si>
    <t>SCHICK XTREME HOMBRE PAGUE 6 LLEVE 8</t>
  </si>
  <si>
    <t>CERVEZA HEINEKEN PK 12 LT 310ML</t>
  </si>
  <si>
    <t>CEREAL CACAO NUTRICO X 200 GR</t>
  </si>
  <si>
    <t>TE NEGRO EARL GREY BIGELOW X 8 SOB</t>
  </si>
  <si>
    <t>BEPANTHEN BEBE 100G</t>
  </si>
  <si>
    <t>LICORES</t>
  </si>
  <si>
    <t>PEDIASURE VAINILLA X 1.6 KG</t>
  </si>
  <si>
    <t>TINTE EXCELLENCE P, RUBIO CENICIENTO 7.1</t>
  </si>
  <si>
    <t>MOLIDOS PIKI DOY PACK X120 G, AJOS</t>
  </si>
  <si>
    <t>VINO MATEUS ROSE X 750ML</t>
  </si>
  <si>
    <t>AC.EXT VIRGEN AJONJOLI FCOX250ML Q'INTI</t>
  </si>
  <si>
    <t>P6U</t>
  </si>
  <si>
    <t>MIEL DULCE NATURA SILVESTRE X 600GR</t>
  </si>
  <si>
    <t>ACEITE DE AJONJOLI X 60CC ALIDA CHIANG</t>
  </si>
  <si>
    <t>SPAGHETTI AL HUEVO X 500 GRS LA MONTANAR</t>
  </si>
  <si>
    <t>QUITAMANCHAS VANISH 3.785L, ROSA</t>
  </si>
  <si>
    <t>BOMBONES DE LA VIUDA 150GR, NEGRO</t>
  </si>
  <si>
    <t>SANGRIA QUEIROLO TETRA PACK  1LT</t>
  </si>
  <si>
    <t>VINO M.DE RISCAL ARIENZO CRIANZA 750ML</t>
  </si>
  <si>
    <t>JABON LIQUIDO BALLERINA 350ML CREMA HUME</t>
  </si>
  <si>
    <t>CANELA CHINA X 5GRS.A.CHIANG</t>
  </si>
  <si>
    <t>MIEL DE ABEJA X 300GR REYNA DE OXAPAMPA</t>
  </si>
  <si>
    <t>ETERNA GUANTE FLEX, TALLA 9</t>
  </si>
  <si>
    <t>CHIA ORGANICA VIDA&amp;CHIA 250GR</t>
  </si>
  <si>
    <t>AEROSOL FRESCURA TROPICAL WONG RPT 250ML</t>
  </si>
  <si>
    <t>ARITOS NUCLEAR X 110GR CEREAL</t>
  </si>
  <si>
    <t>C25U</t>
  </si>
  <si>
    <t>TRATAMIENTO CAP NUTRIBELA POT, NUTRICION</t>
  </si>
  <si>
    <t>DETERGENTE CARICIA 2.1 KG</t>
  </si>
  <si>
    <t>VITA PLUSS TRIGO X 140GR. SAURI</t>
  </si>
  <si>
    <t>QUINUA TRICOLOR ORG VIDA&amp;QUINUAX454GR</t>
  </si>
  <si>
    <t>PAÑO HOME CARE SUPER ABSORBENTE X12</t>
  </si>
  <si>
    <t>C18U</t>
  </si>
  <si>
    <t>BEBIDA FRU+ 400ML , MANGO MARACUYA</t>
  </si>
  <si>
    <t>TINTE IGORA VITAL 7-1 RUB MED CEN</t>
  </si>
  <si>
    <t>SPAGHETTI INTEGRAL X500GR MISURA</t>
  </si>
  <si>
    <t>CAMOTES FRITOS TIYAPUY 142 G</t>
  </si>
  <si>
    <t>TINTE SOFT COLOR KIT 80 RUBCLA</t>
  </si>
  <si>
    <t>GINGER BEER SAN PELLEGRINO 4 UN X 200ML</t>
  </si>
  <si>
    <t>BEBIDA ALMENDRA NATURES HEART 2X 946ML</t>
  </si>
  <si>
    <t>VINO COTE DES ROSES CHARDONNAY 750ML</t>
  </si>
  <si>
    <t>SALSA AJÍ AMARIL C/QUESO CASA VERDE 190G</t>
  </si>
  <si>
    <t>LENTEJA MÁXIMA X 1 KG</t>
  </si>
  <si>
    <t>CREMA CHANTILLY X 380GR FLEISCHMANN</t>
  </si>
  <si>
    <t>PAPAS PARTNERS CHIPS 140G, CON SAL</t>
  </si>
  <si>
    <t>MANDIL PARRILLERO JOHNNIE WALKER</t>
  </si>
  <si>
    <t>TAPENADE MIX ACEITUNAS ODS 260G</t>
  </si>
  <si>
    <t>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</si>
</sst>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  <numFmt numFmtId="170" formatCode="d/mm/yyyy"/>
  </numFmts>
  <fonts count="7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theme="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9"/>
      <color rgb="FF000000"/>
      <name val="Cambria"/>
      <family val="1"/>
      <scheme val="major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Cambria"/>
      <family val="1"/>
      <scheme val="maj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4D79B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7" fillId="0" borderId="0"/>
  </cellStyleXfs>
  <cellXfs count="179">
    <xf numFmtId="0" fontId="0" fillId="0" borderId="0" xfId="0"/>
    <xf numFmtId="0" fontId="38" fillId="0" borderId="0" xfId="0" applyFont="1"/>
    <xf numFmtId="0" fontId="42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4" fillId="0" borderId="0" xfId="0" applyFont="1"/>
    <xf numFmtId="0" fontId="38" fillId="36" borderId="0" xfId="0" applyFont="1" applyFill="1" applyAlignment="1">
      <alignment horizontal="center"/>
    </xf>
    <xf numFmtId="0" fontId="38" fillId="0" borderId="0" xfId="0" applyFont="1" applyAlignment="1">
      <alignment horizontal="center"/>
    </xf>
    <xf numFmtId="165" fontId="40" fillId="2" borderId="0" xfId="0" applyNumberFormat="1" applyFont="1" applyFill="1" applyAlignment="1">
      <alignment horizontal="center"/>
    </xf>
    <xf numFmtId="14" fontId="38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38" fillId="2" borderId="0" xfId="0" applyFont="1" applyFill="1" applyBorder="1" applyAlignment="1">
      <alignment horizontal="center"/>
    </xf>
    <xf numFmtId="3" fontId="38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/>
    </xf>
    <xf numFmtId="0" fontId="38" fillId="0" borderId="0" xfId="0" applyFont="1" applyAlignment="1">
      <alignment horizontal="center" vertical="center"/>
    </xf>
    <xf numFmtId="0" fontId="38" fillId="36" borderId="0" xfId="0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3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5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6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0" fillId="4" borderId="15" xfId="0" applyFont="1" applyFill="1" applyBorder="1" applyAlignment="1">
      <alignment horizontal="center" vertical="center"/>
    </xf>
    <xf numFmtId="0" fontId="51" fillId="37" borderId="21" xfId="0" applyFont="1" applyFill="1" applyBorder="1" applyAlignment="1">
      <alignment horizontal="center" vertical="center"/>
    </xf>
    <xf numFmtId="0" fontId="52" fillId="47" borderId="22" xfId="0" applyFont="1" applyFill="1" applyBorder="1" applyAlignment="1">
      <alignment horizontal="center" vertical="center"/>
    </xf>
    <xf numFmtId="0" fontId="52" fillId="47" borderId="23" xfId="0" applyFont="1" applyFill="1" applyBorder="1" applyAlignment="1">
      <alignment horizontal="center" vertical="center"/>
    </xf>
    <xf numFmtId="0" fontId="48" fillId="3" borderId="24" xfId="0" applyFont="1" applyFill="1" applyBorder="1" applyAlignment="1">
      <alignment horizontal="center" vertical="center"/>
    </xf>
    <xf numFmtId="0" fontId="48" fillId="3" borderId="25" xfId="0" applyFont="1" applyFill="1" applyBorder="1" applyAlignment="1">
      <alignment horizontal="center" vertical="center"/>
    </xf>
    <xf numFmtId="0" fontId="50" fillId="4" borderId="26" xfId="0" applyFont="1" applyFill="1" applyBorder="1" applyAlignment="1">
      <alignment horizontal="center" vertical="center"/>
    </xf>
    <xf numFmtId="0" fontId="51" fillId="37" borderId="27" xfId="0" applyFont="1" applyFill="1" applyBorder="1" applyAlignment="1">
      <alignment horizontal="center" vertical="center"/>
    </xf>
    <xf numFmtId="0" fontId="51" fillId="37" borderId="28" xfId="0" applyFont="1" applyFill="1" applyBorder="1" applyAlignment="1">
      <alignment horizontal="center" vertical="center"/>
    </xf>
    <xf numFmtId="0" fontId="51" fillId="37" borderId="29" xfId="0" applyFont="1" applyFill="1" applyBorder="1" applyAlignment="1">
      <alignment horizontal="center" vertical="center"/>
    </xf>
    <xf numFmtId="0" fontId="49" fillId="44" borderId="30" xfId="0" applyFont="1" applyFill="1" applyBorder="1" applyAlignment="1">
      <alignment horizontal="center" vertical="center"/>
    </xf>
    <xf numFmtId="0" fontId="49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48" fillId="3" borderId="20" xfId="0" applyNumberFormat="1" applyFont="1" applyFill="1" applyBorder="1" applyAlignment="1">
      <alignment horizontal="center" vertical="center"/>
    </xf>
    <xf numFmtId="10" fontId="50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48" fillId="3" borderId="14" xfId="0" applyFont="1" applyFill="1" applyBorder="1" applyAlignment="1">
      <alignment horizontal="center" vertical="center"/>
    </xf>
    <xf numFmtId="0" fontId="49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49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5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1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1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3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38" fillId="2" borderId="0" xfId="0" applyFont="1" applyFill="1" applyAlignment="1">
      <alignment horizontal="center" vertical="center"/>
    </xf>
    <xf numFmtId="165" fontId="40" fillId="2" borderId="0" xfId="0" applyNumberFormat="1" applyFont="1" applyFill="1" applyAlignment="1">
      <alignment horizontal="left" vertical="center"/>
    </xf>
    <xf numFmtId="14" fontId="38" fillId="2" borderId="0" xfId="0" applyNumberFormat="1" applyFont="1" applyFill="1" applyAlignment="1">
      <alignment horizontal="center" vertical="center"/>
    </xf>
    <xf numFmtId="3" fontId="38" fillId="2" borderId="0" xfId="0" applyNumberFormat="1" applyFont="1" applyFill="1" applyAlignment="1">
      <alignment horizontal="center" vertical="center"/>
    </xf>
    <xf numFmtId="0" fontId="39" fillId="36" borderId="0" xfId="0" applyFont="1" applyFill="1" applyAlignment="1">
      <alignment horizontal="left" vertical="center"/>
    </xf>
    <xf numFmtId="166" fontId="39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0" fontId="36" fillId="48" borderId="11" xfId="0" applyFont="1" applyFill="1" applyBorder="1" applyAlignment="1">
      <alignment horizontal="center" vertical="center" wrapText="1"/>
    </xf>
    <xf numFmtId="0" fontId="55" fillId="49" borderId="43" xfId="0" applyFont="1" applyFill="1" applyBorder="1" applyAlignment="1">
      <alignment horizontal="center" vertical="center" wrapText="1"/>
    </xf>
    <xf numFmtId="0" fontId="55" fillId="49" borderId="44" xfId="0" applyFont="1" applyFill="1" applyBorder="1" applyAlignment="1">
      <alignment horizontal="center" vertical="center" wrapText="1"/>
    </xf>
    <xf numFmtId="0" fontId="55" fillId="49" borderId="45" xfId="0" applyFont="1" applyFill="1" applyBorder="1" applyAlignment="1">
      <alignment horizontal="center" vertical="center" wrapText="1"/>
    </xf>
    <xf numFmtId="0" fontId="55" fillId="49" borderId="46" xfId="0" applyFont="1" applyFill="1" applyBorder="1" applyAlignment="1">
      <alignment horizontal="center" vertical="center" wrapText="1"/>
    </xf>
    <xf numFmtId="0" fontId="56" fillId="0" borderId="45" xfId="0" applyFont="1" applyBorder="1" applyAlignment="1">
      <alignment horizontal="center" vertical="center"/>
    </xf>
    <xf numFmtId="0" fontId="56" fillId="0" borderId="46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165" fontId="16" fillId="2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2" fillId="47" borderId="47" xfId="0" applyFont="1" applyFill="1" applyBorder="1" applyAlignment="1">
      <alignment horizontal="center" vertical="center"/>
    </xf>
    <xf numFmtId="0" fontId="36" fillId="45" borderId="49" xfId="0" applyFont="1" applyFill="1" applyBorder="1" applyAlignment="1">
      <alignment horizontal="center" vertical="center"/>
    </xf>
    <xf numFmtId="10" fontId="36" fillId="45" borderId="48" xfId="1" applyNumberFormat="1" applyFont="1" applyFill="1" applyBorder="1" applyAlignment="1">
      <alignment horizontal="center" vertical="center"/>
    </xf>
    <xf numFmtId="0" fontId="36" fillId="46" borderId="51" xfId="0" applyFont="1" applyFill="1" applyBorder="1" applyAlignment="1">
      <alignment horizontal="center" vertical="center"/>
    </xf>
    <xf numFmtId="10" fontId="36" fillId="46" borderId="50" xfId="1" applyNumberFormat="1" applyFont="1" applyFill="1" applyBorder="1" applyAlignment="1">
      <alignment horizontal="center" vertical="center"/>
    </xf>
    <xf numFmtId="0" fontId="36" fillId="51" borderId="53" xfId="0" applyFont="1" applyFill="1" applyBorder="1" applyAlignment="1">
      <alignment horizontal="center" vertical="center"/>
    </xf>
    <xf numFmtId="10" fontId="36" fillId="51" borderId="52" xfId="1" applyNumberFormat="1" applyFont="1" applyFill="1" applyBorder="1" applyAlignment="1">
      <alignment horizontal="center" vertical="center"/>
    </xf>
    <xf numFmtId="10" fontId="36" fillId="44" borderId="54" xfId="1" applyNumberFormat="1" applyFont="1" applyFill="1" applyBorder="1" applyAlignment="1">
      <alignment horizontal="center" vertical="center"/>
    </xf>
    <xf numFmtId="169" fontId="0" fillId="0" borderId="0" xfId="0" applyNumberFormat="1"/>
    <xf numFmtId="167" fontId="36" fillId="44" borderId="54" xfId="0" applyNumberFormat="1" applyFont="1" applyFill="1" applyBorder="1" applyAlignment="1">
      <alignment horizontal="center" vertical="center"/>
    </xf>
    <xf numFmtId="0" fontId="40" fillId="2" borderId="0" xfId="0" applyFont="1" applyFill="1" applyBorder="1" applyAlignment="1">
      <alignment horizontal="left" vertical="center"/>
    </xf>
    <xf numFmtId="0" fontId="38" fillId="0" borderId="0" xfId="0" applyFont="1" applyBorder="1"/>
    <xf numFmtId="0" fontId="17" fillId="0" borderId="0" xfId="0" applyFont="1" applyFill="1" applyAlignment="1">
      <alignment horizontal="center"/>
    </xf>
    <xf numFmtId="0" fontId="0" fillId="0" borderId="0" xfId="0" applyFill="1"/>
    <xf numFmtId="1" fontId="17" fillId="0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 vertical="center"/>
    </xf>
    <xf numFmtId="1" fontId="60" fillId="2" borderId="0" xfId="0" applyNumberFormat="1" applyFont="1" applyFill="1" applyAlignment="1">
      <alignment horizontal="center"/>
    </xf>
    <xf numFmtId="0" fontId="38" fillId="0" borderId="0" xfId="0" applyFont="1" applyAlignment="1">
      <alignment horizontal="left"/>
    </xf>
    <xf numFmtId="0" fontId="40" fillId="2" borderId="0" xfId="0" applyFont="1" applyFill="1" applyAlignment="1">
      <alignment vertical="center"/>
    </xf>
    <xf numFmtId="0" fontId="38" fillId="2" borderId="0" xfId="0" applyFont="1" applyFill="1" applyAlignment="1">
      <alignment horizontal="left" vertical="center"/>
    </xf>
    <xf numFmtId="166" fontId="39" fillId="36" borderId="0" xfId="0" applyNumberFormat="1" applyFont="1" applyFill="1" applyBorder="1" applyAlignment="1">
      <alignment horizontal="left" vertical="center"/>
    </xf>
    <xf numFmtId="4" fontId="61" fillId="0" borderId="0" xfId="0" applyNumberFormat="1" applyFont="1" applyAlignment="1">
      <alignment horizontal="center" vertical="center"/>
    </xf>
    <xf numFmtId="0" fontId="62" fillId="50" borderId="0" xfId="0" applyFont="1" applyFill="1" applyAlignment="1">
      <alignment horizontal="center" vertical="center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9" fillId="36" borderId="0" xfId="0" applyFont="1" applyFill="1" applyAlignment="1">
      <alignment horizontal="center" vertical="center"/>
    </xf>
    <xf numFmtId="14" fontId="38" fillId="36" borderId="0" xfId="0" applyNumberFormat="1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indent="5"/>
    </xf>
    <xf numFmtId="0" fontId="38" fillId="2" borderId="0" xfId="0" applyFont="1" applyFill="1" applyBorder="1" applyAlignment="1">
      <alignment horizontal="left" vertical="center" indent="5"/>
    </xf>
    <xf numFmtId="0" fontId="39" fillId="36" borderId="0" xfId="0" applyFont="1" applyFill="1" applyAlignment="1">
      <alignment horizontal="left" vertical="center" indent="5"/>
    </xf>
    <xf numFmtId="0" fontId="63" fillId="36" borderId="13" xfId="0" applyFont="1" applyFill="1" applyBorder="1" applyAlignment="1">
      <alignment horizontal="center" vertical="center"/>
    </xf>
    <xf numFmtId="0" fontId="38" fillId="36" borderId="13" xfId="0" applyFont="1" applyFill="1" applyBorder="1" applyAlignment="1">
      <alignment horizontal="center" vertical="center"/>
    </xf>
    <xf numFmtId="0" fontId="64" fillId="36" borderId="13" xfId="0" applyFont="1" applyFill="1" applyBorder="1" applyAlignment="1">
      <alignment horizontal="center" vertical="center"/>
    </xf>
    <xf numFmtId="0" fontId="39" fillId="36" borderId="13" xfId="0" applyFont="1" applyFill="1" applyBorder="1" applyAlignment="1">
      <alignment horizontal="center" vertical="center"/>
    </xf>
    <xf numFmtId="0" fontId="65" fillId="0" borderId="0" xfId="0" applyFont="1" applyFill="1" applyBorder="1" applyAlignment="1">
      <alignment horizontal="center" vertical="center"/>
    </xf>
    <xf numFmtId="0" fontId="65" fillId="0" borderId="42" xfId="0" applyFont="1" applyFill="1" applyBorder="1" applyAlignment="1">
      <alignment horizontal="center" vertical="center"/>
    </xf>
    <xf numFmtId="0" fontId="66" fillId="36" borderId="13" xfId="0" applyFont="1" applyFill="1" applyBorder="1" applyAlignment="1">
      <alignment horizontal="center" vertical="center"/>
    </xf>
    <xf numFmtId="0" fontId="67" fillId="36" borderId="13" xfId="0" applyFont="1" applyFill="1" applyBorder="1" applyAlignment="1">
      <alignment horizontal="center" vertical="center"/>
    </xf>
    <xf numFmtId="0" fontId="68" fillId="36" borderId="13" xfId="0" applyFont="1" applyFill="1" applyBorder="1" applyAlignment="1">
      <alignment horizontal="center" vertical="center"/>
    </xf>
    <xf numFmtId="0" fontId="69" fillId="36" borderId="13" xfId="0" applyFont="1" applyFill="1" applyBorder="1" applyAlignment="1">
      <alignment horizontal="center" vertical="center"/>
    </xf>
    <xf numFmtId="0" fontId="70" fillId="36" borderId="13" xfId="0" applyFont="1" applyFill="1" applyBorder="1" applyAlignment="1">
      <alignment horizontal="center" vertical="center"/>
    </xf>
    <xf numFmtId="167" fontId="67" fillId="0" borderId="13" xfId="0" applyNumberFormat="1" applyFont="1" applyBorder="1" applyAlignment="1">
      <alignment horizontal="center" vertical="center"/>
    </xf>
    <xf numFmtId="167" fontId="70" fillId="0" borderId="13" xfId="0" applyNumberFormat="1" applyFont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14" fontId="70" fillId="0" borderId="13" xfId="0" applyNumberFormat="1" applyFont="1" applyBorder="1" applyAlignment="1">
      <alignment horizontal="center" vertical="center"/>
    </xf>
    <xf numFmtId="0" fontId="67" fillId="0" borderId="0" xfId="0" applyFont="1"/>
    <xf numFmtId="0" fontId="67" fillId="0" borderId="0" xfId="0" applyFont="1" applyAlignment="1">
      <alignment horizontal="center" vertical="center"/>
    </xf>
    <xf numFmtId="0" fontId="65" fillId="0" borderId="0" xfId="0" applyFont="1" applyFill="1" applyAlignment="1">
      <alignment horizontal="center" vertical="center"/>
    </xf>
    <xf numFmtId="0" fontId="71" fillId="36" borderId="13" xfId="0" applyFont="1" applyFill="1" applyBorder="1" applyAlignment="1">
      <alignment horizontal="center" vertical="center"/>
    </xf>
    <xf numFmtId="170" fontId="70" fillId="0" borderId="13" xfId="0" applyNumberFormat="1" applyFont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165" fontId="46" fillId="2" borderId="0" xfId="0" applyNumberFormat="1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indent="5"/>
    </xf>
    <xf numFmtId="165" fontId="36" fillId="2" borderId="0" xfId="0" applyNumberFormat="1" applyFont="1" applyFill="1" applyBorder="1" applyAlignment="1">
      <alignment horizontal="center" vertical="center"/>
    </xf>
    <xf numFmtId="0" fontId="48" fillId="3" borderId="14" xfId="0" applyFont="1" applyFill="1" applyBorder="1" applyAlignment="1">
      <alignment horizontal="center" vertical="center"/>
    </xf>
    <xf numFmtId="0" fontId="50" fillId="4" borderId="32" xfId="0" applyFont="1" applyFill="1" applyBorder="1" applyAlignment="1">
      <alignment horizontal="center" vertical="center"/>
    </xf>
    <xf numFmtId="0" fontId="50" fillId="4" borderId="37" xfId="0" applyFont="1" applyFill="1" applyBorder="1" applyAlignment="1">
      <alignment horizontal="center" vertical="center"/>
    </xf>
    <xf numFmtId="0" fontId="51" fillId="37" borderId="21" xfId="0" applyFont="1" applyFill="1" applyBorder="1" applyAlignment="1">
      <alignment horizontal="center" vertical="center"/>
    </xf>
    <xf numFmtId="0" fontId="51" fillId="37" borderId="19" xfId="0" applyFont="1" applyFill="1" applyBorder="1" applyAlignment="1">
      <alignment horizontal="center" vertical="center"/>
    </xf>
    <xf numFmtId="0" fontId="51" fillId="37" borderId="38" xfId="0" applyFont="1" applyFill="1" applyBorder="1" applyAlignment="1">
      <alignment horizontal="center" vertical="center"/>
    </xf>
    <xf numFmtId="0" fontId="51" fillId="37" borderId="18" xfId="0" applyFont="1" applyFill="1" applyBorder="1" applyAlignment="1">
      <alignment horizontal="center" vertical="center"/>
    </xf>
    <xf numFmtId="0" fontId="50" fillId="4" borderId="34" xfId="0" applyFont="1" applyFill="1" applyBorder="1" applyAlignment="1">
      <alignment horizontal="center" vertical="center"/>
    </xf>
    <xf numFmtId="0" fontId="48" fillId="3" borderId="20" xfId="0" applyFont="1" applyFill="1" applyBorder="1" applyAlignment="1">
      <alignment horizontal="center" vertical="center"/>
    </xf>
    <xf numFmtId="0" fontId="48" fillId="3" borderId="33" xfId="0" applyFont="1" applyFill="1" applyBorder="1" applyAlignment="1">
      <alignment horizontal="center" vertical="center"/>
    </xf>
    <xf numFmtId="0" fontId="48" fillId="3" borderId="36" xfId="0" applyFont="1" applyFill="1" applyBorder="1" applyAlignment="1">
      <alignment horizontal="center" vertical="center"/>
    </xf>
    <xf numFmtId="0" fontId="49" fillId="44" borderId="31" xfId="0" applyFont="1" applyFill="1" applyBorder="1" applyAlignment="1">
      <alignment horizontal="center" vertical="center"/>
    </xf>
    <xf numFmtId="0" fontId="49" fillId="44" borderId="35" xfId="0" applyFont="1" applyFill="1" applyBorder="1" applyAlignment="1">
      <alignment horizontal="center" vertical="center"/>
    </xf>
    <xf numFmtId="0" fontId="49" fillId="44" borderId="17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35"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ill>
        <patternFill patternType="solid">
          <bgColor theme="0"/>
        </patternFill>
      </fill>
    </dxf>
    <dxf>
      <font>
        <color theme="0"/>
      </font>
    </dxf>
    <dxf>
      <numFmt numFmtId="169" formatCode="yyyymmd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69" formatCode="yyyymmd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yyyymmd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70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26" Type="http://schemas.microsoft.com/office/2007/relationships/slicerCache" Target="slicerCaches/slicerCache7.xml"/><Relationship Id="rId21" Type="http://schemas.microsoft.com/office/2007/relationships/slicerCache" Target="slicerCaches/slicerCache2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microsoft.com/office/2007/relationships/slicerCache" Target="slicerCaches/slicerCache6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microsoft.com/office/2007/relationships/slicerCache" Target="slicerCaches/slicerCache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7/relationships/slicerCache" Target="slicerCaches/slicerCache5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microsoft.com/office/2007/relationships/slicerCache" Target="slicerCaches/slicerCache4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microsoft.com/office/2007/relationships/slicerCache" Target="slicerCaches/slicerCache3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0</xdr:row>
          <xdr:rowOff>114300</xdr:rowOff>
        </xdr:from>
        <xdr:to>
          <xdr:col>20</xdr:col>
          <xdr:colOff>85725</xdr:colOff>
          <xdr:row>2</xdr:row>
          <xdr:rowOff>9525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252132</xdr:colOff>
      <xdr:row>4</xdr:row>
      <xdr:rowOff>31579</xdr:rowOff>
    </xdr:from>
    <xdr:to>
      <xdr:col>33</xdr:col>
      <xdr:colOff>42582</xdr:colOff>
      <xdr:row>7</xdr:row>
      <xdr:rowOff>286157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22720" y="759961"/>
              <a:ext cx="2076450" cy="72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77632</xdr:colOff>
      <xdr:row>0</xdr:row>
      <xdr:rowOff>3863</xdr:rowOff>
    </xdr:from>
    <xdr:to>
      <xdr:col>34</xdr:col>
      <xdr:colOff>738569</xdr:colOff>
      <xdr:row>4</xdr:row>
      <xdr:rowOff>1018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0220" y="3863"/>
              <a:ext cx="2946937" cy="725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116475</xdr:colOff>
      <xdr:row>0</xdr:row>
      <xdr:rowOff>22411</xdr:rowOff>
    </xdr:from>
    <xdr:to>
      <xdr:col>31</xdr:col>
      <xdr:colOff>44824</xdr:colOff>
      <xdr:row>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5063" y="22411"/>
              <a:ext cx="1452349" cy="705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28</xdr:col>
      <xdr:colOff>638734</xdr:colOff>
      <xdr:row>4</xdr:row>
      <xdr:rowOff>31376</xdr:rowOff>
    </xdr:from>
    <xdr:to>
      <xdr:col>30</xdr:col>
      <xdr:colOff>215712</xdr:colOff>
      <xdr:row>7</xdr:row>
      <xdr:rowOff>259976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0647" y="759758"/>
              <a:ext cx="865654" cy="6992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3</xdr:row>
          <xdr:rowOff>19050</xdr:rowOff>
        </xdr:from>
        <xdr:to>
          <xdr:col>20</xdr:col>
          <xdr:colOff>28575</xdr:colOff>
          <xdr:row>5</xdr:row>
          <xdr:rowOff>19050</xdr:rowOff>
        </xdr:to>
        <xdr:sp macro="" textlink="">
          <xdr:nvSpPr>
            <xdr:cNvPr id="4163" name="BTNLIMPIAR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1219200</xdr:colOff>
          <xdr:row>0</xdr:row>
          <xdr:rowOff>57150</xdr:rowOff>
        </xdr:from>
        <xdr:to>
          <xdr:col>7</xdr:col>
          <xdr:colOff>342900</xdr:colOff>
          <xdr:row>1</xdr:row>
          <xdr:rowOff>142875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626409</xdr:colOff>
      <xdr:row>16</xdr:row>
      <xdr:rowOff>154641</xdr:rowOff>
    </xdr:from>
    <xdr:to>
      <xdr:col>8</xdr:col>
      <xdr:colOff>595032</xdr:colOff>
      <xdr:row>32</xdr:row>
      <xdr:rowOff>25774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">
              <a:extLst>
                <a:ext uri="{FF2B5EF4-FFF2-40B4-BE49-F238E27FC236}">
                  <a16:creationId xmlns:a16="http://schemas.microsoft.com/office/drawing/2014/main" id="{DE8F9C87-4CD9-F1B3-C6CE-194BF84E5F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5791" y="2664759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2199077" backgroundQuery="1" createdVersion="6" refreshedVersion="8" minRefreshableVersion="3" recordCount="0" supportSubquery="1" supportAdvancedDrill="1" xr:uid="{00000000-000A-0000-FFFF-FFFFA3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&amp;&amp;7]" caption="Recuento distinto de &amp;&amp;7" numFmtId="0" hierarchy="31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3125001" backgroundQuery="1" createdVersion="6" refreshedVersion="8" minRefreshableVersion="3" recordCount="0" supportSubquery="1" supportAdvancedDrill="1" xr:uid="{00000000-000A-0000-FFFF-FFFFA0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0].[Status 0]" caption="Status 0" numFmtId="0" hierarchy="19" level="1">
      <sharedItems count="1">
        <s v="CUADRADO"/>
      </sharedItems>
    </cacheField>
    <cacheField name="[Measures].[Recuento distinto de &amp;&amp;7]" caption="Recuento distinto de &amp;&amp;7" numFmtId="0" hierarchy="31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4050925" backgroundQuery="1" createdVersion="6" refreshedVersion="8" minRefreshableVersion="3" recordCount="0" supportSubquery="1" supportAdvancedDrill="1" xr:uid="{00000000-000A-0000-FFFF-FFFF9D000000}">
  <cacheSource type="external" connectionId="1"/>
  <cacheFields count="2">
    <cacheField name="[TABLAINV].[Z].[Z]" caption="Z" numFmtId="0" hierarchy="3" level="1">
      <sharedItems count="1">
        <s v="MR"/>
      </sharedItems>
    </cacheField>
    <cacheField name="[TABLAINV].[R].[R]" caption="R" numFmtId="0" hierarchy="4" level="1">
      <sharedItems count="1">
        <s v="C01"/>
      </sharedItems>
    </cacheField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486111" backgroundQuery="1" createdVersion="6" refreshedVersion="8" minRefreshableVersion="3" recordCount="0" supportSubquery="1" supportAdvancedDrill="1" xr:uid="{00000000-000A-0000-FFFF-FFFF9A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Diferencia]" caption="Suma de Diferencia" numFmtId="0" hierarchy="32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5787034" backgroundQuery="1" createdVersion="6" refreshedVersion="8" minRefreshableVersion="3" recordCount="0" supportSubquery="1" supportAdvancedDrill="1" xr:uid="{00000000-000A-0000-FFFF-FFFF97000000}">
  <cacheSource type="external" connectionId="1"/>
  <cacheFields count="1">
    <cacheField name="[TABLAINV].[Z&amp;R].[Z&amp;R]" caption="Z&amp;R" numFmtId="0" level="1">
      <sharedItems count="1">
        <s v="MRC01"/>
      </sharedItems>
    </cacheField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6597219" backgroundQuery="1" createdVersion="6" refreshedVersion="8" minRefreshableVersion="3" recordCount="0" supportSubquery="1" supportAdvancedDrill="1" xr:uid="{00000000-000A-0000-FFFF-FFFF94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Codigo]" caption="Recuento distinto de Codigo" numFmtId="0" hierarchy="34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7638889" backgroundQuery="1" createdVersion="6" refreshedVersion="8" minRefreshableVersion="3" recordCount="0" supportSubquery="1" supportAdvancedDrill="1" xr:uid="{00000000-000A-0000-FFFF-FFFF91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Recuento distinto de Codigo]" caption="Recuento distinto de Codigo" numFmtId="0" hierarchy="34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8564813" backgroundQuery="1" createdVersion="6" refreshedVersion="8" minRefreshableVersion="3" recordCount="0" supportSubquery="1" supportAdvancedDrill="1" xr:uid="{00000000-000A-0000-FFFF-FFFF8E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Valorizado Diferencia]" caption="Suma de Valorizado Diferencia" numFmtId="0" hierarchy="35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791809606482" backgroundQuery="1" createdVersion="6" refreshedVersion="8" minRefreshableVersion="3" recordCount="0" supportSubquery="1" supportAdvancedDrill="1" xr:uid="{00000000-000A-0000-FFFF-FFFF8B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VALORIZADO STOCK]" caption="Suma de VALORIZADO STOCK" numFmtId="0" hierarchy="36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27.791810416667" createdVersion="5" refreshedVersion="8" minRefreshableVersion="3" recordCount="1265" xr:uid="{00000000-000A-0000-FFFF-FFFFAF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MR"/>
        <n v="1" u="1"/>
      </sharedItems>
    </cacheField>
    <cacheField name="R" numFmtId="0">
      <sharedItems containsMixedTypes="1" containsNumber="1" containsInteger="1" minValue="1" maxValue="33" count="33">
        <s v="C0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231"/>
    </cacheField>
    <cacheField name="N" numFmtId="0">
      <sharedItems containsSemiMixedTypes="0" containsString="0" containsNumber="1" containsInteger="1" minValue="1" maxValue="9" count="9">
        <n v="1"/>
        <n v="3"/>
        <n v="2"/>
        <n v="5" u="1"/>
        <n v="6" u="1"/>
        <n v="7" u="1"/>
        <n v="8" u="1"/>
        <n v="9" u="1"/>
        <n v="4" u="1"/>
      </sharedItems>
    </cacheField>
    <cacheField name="Codigo" numFmtId="0">
      <sharedItems containsSemiMixedTypes="0" containsString="0" containsNumber="1" containsInteger="1" minValue="3202" maxValue="1019074005" count="3546">
        <n v="396035001"/>
        <n v="973054"/>
        <n v="3283"/>
        <n v="974465"/>
        <n v="317947"/>
        <n v="998918"/>
        <n v="70841001"/>
        <n v="974002"/>
        <n v="733867"/>
        <n v="973999"/>
        <n v="4247"/>
        <n v="112569"/>
        <n v="342607"/>
        <n v="56462002"/>
        <n v="353462001"/>
        <n v="913114"/>
        <n v="913115"/>
        <n v="317948"/>
        <n v="396035003"/>
        <n v="118644003"/>
        <n v="4229"/>
        <n v="1021542"/>
        <n v="484897"/>
        <n v="91045"/>
        <n v="1019074002"/>
        <n v="716844"/>
        <n v="1022402"/>
        <n v="392304"/>
        <n v="452024"/>
        <n v="1016137"/>
        <n v="947966"/>
        <n v="334950"/>
        <n v="1014461"/>
        <n v="1021541"/>
        <n v="396035007"/>
        <n v="1016134"/>
        <n v="1014462"/>
        <n v="1021546"/>
        <n v="560877"/>
        <n v="531943"/>
        <n v="482548"/>
        <n v="1021543"/>
        <n v="353468"/>
        <n v="558895"/>
        <n v="477426003"/>
        <n v="70841003"/>
        <n v="892485"/>
        <n v="1016133"/>
        <n v="568242"/>
        <n v="4227"/>
        <n v="518476003"/>
        <n v="449851003"/>
        <n v="373212"/>
        <n v="723876"/>
        <n v="1031960"/>
        <n v="21125"/>
        <n v="975713"/>
        <n v="932074"/>
        <n v="768747"/>
        <n v="485926"/>
        <n v="998267"/>
        <n v="51929001"/>
        <n v="774007"/>
        <n v="40596"/>
        <n v="451975"/>
        <n v="1031961"/>
        <n v="464457"/>
        <n v="892487"/>
        <n v="543529"/>
        <n v="560871"/>
        <n v="59505001"/>
        <n v="1031962"/>
        <n v="353462002"/>
        <n v="4236"/>
        <n v="49463005"/>
        <n v="1031959"/>
        <n v="1031957"/>
        <n v="727300"/>
        <n v="913116"/>
        <n v="558891"/>
        <n v="1031956"/>
        <n v="70125"/>
        <n v="750562001"/>
        <n v="735373001"/>
        <n v="789725"/>
        <n v="49463004"/>
        <n v="735373003"/>
        <n v="562742"/>
        <n v="4759"/>
        <n v="531747"/>
        <n v="533047006"/>
        <n v="203744"/>
        <n v="4231"/>
        <n v="373210"/>
        <n v="4724"/>
        <n v="143829"/>
        <n v="567791"/>
        <n v="735373002"/>
        <n v="374077"/>
        <n v="4763"/>
        <n v="768637001"/>
        <n v="789726"/>
        <n v="1024536"/>
        <n v="464456"/>
        <n v="49463006"/>
        <n v="954239003"/>
        <n v="115544"/>
        <n v="4257"/>
        <n v="787636"/>
        <n v="4259"/>
        <n v="1024535"/>
        <n v="374076"/>
        <n v="62650"/>
        <n v="754392"/>
        <n v="716769"/>
        <n v="768638003"/>
        <n v="1015686"/>
        <n v="4228"/>
        <n v="452020"/>
        <n v="70124"/>
        <n v="567790"/>
        <n v="3378"/>
        <n v="373449"/>
        <n v="4986"/>
        <n v="142477"/>
        <n v="143871001"/>
        <n v="719573"/>
        <n v="1024529"/>
        <n v="48223001"/>
        <n v="508126"/>
        <n v="143871002"/>
        <n v="470338"/>
        <n v="518476004"/>
        <n v="59505002"/>
        <n v="4993"/>
        <n v="506514"/>
        <n v="768104"/>
        <n v="768638002"/>
        <n v="225493"/>
        <n v="49463001"/>
        <n v="74982"/>
        <n v="754391"/>
        <n v="889644"/>
        <n v="1024534"/>
        <n v="48223002"/>
        <n v="754389"/>
        <n v="45685"/>
        <n v="947275"/>
        <n v="1024532"/>
        <n v="38955"/>
        <n v="768638001"/>
        <n v="531596002"/>
        <n v="736118"/>
        <n v="757474"/>
        <n v="402730"/>
        <n v="755916"/>
        <n v="533047005"/>
        <n v="477090001"/>
        <n v="355397"/>
        <n v="451983"/>
        <n v="49463003"/>
        <n v="768637002"/>
        <n v="771246"/>
        <n v="1024530"/>
        <n v="1031958"/>
        <n v="23494"/>
        <n v="357712"/>
        <n v="531745"/>
        <n v="475903"/>
        <n v="902578"/>
        <n v="45959"/>
        <n v="961174"/>
        <n v="533047001"/>
        <n v="947247"/>
        <n v="954239001"/>
        <n v="1030706"/>
        <n v="314889"/>
        <n v="774198"/>
        <n v="252911"/>
        <n v="373674"/>
        <n v="533047003"/>
        <n v="891733"/>
        <n v="954239002"/>
        <n v="1022890"/>
        <n v="484645"/>
        <n v="62651"/>
        <n v="987088"/>
        <n v="25919"/>
        <n v="929130002"/>
        <n v="974370"/>
        <n v="1032074"/>
        <n v="519035"/>
        <n v="201800"/>
        <n v="43094"/>
        <n v="563849002"/>
        <n v="700052"/>
        <n v="974360"/>
        <n v="1037083"/>
        <n v="17534"/>
        <n v="549450"/>
        <n v="720432"/>
        <n v="768476"/>
        <n v="779259"/>
        <n v="902564"/>
        <n v="181138"/>
        <n v="215669002"/>
        <n v="768064"/>
        <n v="974359"/>
        <n v="186264"/>
        <n v="515988"/>
        <n v="545902"/>
        <n v="733536"/>
        <n v="964925001"/>
        <n v="1031097"/>
        <n v="1032075"/>
        <n v="3746"/>
        <n v="563849003"/>
        <n v="975710"/>
        <n v="127638"/>
        <n v="160564"/>
        <n v="785237"/>
        <n v="975714"/>
        <n v="1032073"/>
        <n v="118644001"/>
        <n v="17495"/>
        <n v="87336"/>
        <n v="370846"/>
        <n v="767775"/>
        <n v="774005"/>
        <n v="974365"/>
        <n v="997982"/>
        <n v="1023464"/>
        <n v="201724"/>
        <n v="768743002"/>
        <n v="952079003"/>
        <n v="252912"/>
        <n v="407900"/>
        <n v="531493"/>
        <n v="916693"/>
        <n v="733537002"/>
        <n v="768744001"/>
        <n v="532156"/>
        <n v="76762"/>
        <n v="768651"/>
        <n v="19621"/>
        <n v="929130003"/>
        <n v="549446"/>
        <n v="1022887"/>
        <n v="960980"/>
        <n v="1011365"/>
        <n v="252913"/>
        <n v="952982"/>
        <n v="965501"/>
        <n v="956390003"/>
        <n v="76803"/>
        <n v="768390002"/>
        <n v="3386"/>
        <n v="973317"/>
        <n v="733535002"/>
        <n v="457963"/>
        <n v="973323"/>
        <n v="209785"/>
        <n v="916698"/>
        <n v="1027530"/>
        <n v="457137"/>
        <n v="1032135"/>
        <n v="10649"/>
        <n v="107670"/>
        <n v="220649"/>
        <n v="38332"/>
        <n v="404957"/>
        <n v="438370"/>
        <n v="531596004"/>
        <n v="565765"/>
        <n v="565848"/>
        <n v="713010"/>
        <n v="714167"/>
        <n v="734691"/>
        <n v="753538005"/>
        <n v="753538007"/>
        <n v="78738"/>
        <n v="929129002"/>
        <n v="962182"/>
        <n v="963276"/>
        <n v="963277"/>
        <n v="975721"/>
        <n v="1019409"/>
        <n v="1025869"/>
        <n v="1025902"/>
        <n v="1025985"/>
        <n v="1033634"/>
        <n v="113219005"/>
        <n v="137400001"/>
        <n v="227919"/>
        <n v="228076"/>
        <n v="262192"/>
        <n v="3202"/>
        <n v="3287"/>
        <n v="376554"/>
        <n v="394373002"/>
        <n v="395221"/>
        <n v="418210"/>
        <n v="428369"/>
        <n v="4352"/>
        <n v="4772"/>
        <n v="506558002"/>
        <n v="522972"/>
        <n v="531773"/>
        <n v="557846"/>
        <n v="560744002"/>
        <n v="574668"/>
        <n v="59393001"/>
        <n v="702667"/>
        <n v="759710"/>
        <n v="759829002"/>
        <n v="794886"/>
        <n v="82823"/>
        <n v="928913"/>
        <n v="938062"/>
        <n v="951041"/>
        <n v="959870"/>
        <n v="962268"/>
        <n v="973126"/>
        <n v="984490"/>
        <n v="98704"/>
        <n v="996622001"/>
        <n v="1028348"/>
        <n v="989048"/>
        <n v="396035002"/>
        <n v="973055"/>
        <n v="3284"/>
        <n v="974466"/>
        <n v="998919"/>
        <n v="70841002"/>
        <n v="974003"/>
        <n v="733868"/>
        <n v="974000"/>
        <n v="4248"/>
        <n v="112570"/>
        <n v="342608"/>
        <n v="56462003"/>
        <n v="317949"/>
        <n v="396035004"/>
        <n v="118644004"/>
        <n v="4230"/>
        <n v="484898"/>
        <n v="91046"/>
        <n v="1019074003"/>
        <n v="716845"/>
        <n v="1022403"/>
        <n v="392305"/>
        <n v="452025"/>
        <n v="1016138"/>
        <n v="947967"/>
        <n v="334951"/>
        <n v="396035008"/>
        <n v="1016135"/>
        <n v="1014463"/>
        <n v="1021547"/>
        <n v="560878"/>
        <n v="531944"/>
        <n v="482549"/>
        <n v="1021544"/>
        <n v="353469"/>
        <n v="558896"/>
        <n v="477426004"/>
        <n v="70841004"/>
        <n v="892486"/>
        <n v="568243"/>
        <n v="449851004"/>
        <n v="373213"/>
        <n v="723877"/>
        <n v="21126"/>
        <n v="932075"/>
        <n v="768748"/>
        <n v="485927"/>
        <n v="998268"/>
        <n v="51929002"/>
        <n v="774008"/>
        <n v="40597"/>
        <n v="451976"/>
        <n v="464458"/>
        <n v="892488"/>
        <n v="543530"/>
        <n v="560872"/>
        <n v="1031963"/>
        <n v="353462003"/>
        <n v="4237"/>
        <n v="727301"/>
        <n v="913117"/>
        <n v="558892"/>
        <n v="70126"/>
        <n v="750562002"/>
        <n v="735373004"/>
        <n v="562743"/>
        <n v="4760"/>
        <n v="531748"/>
        <n v="533047007"/>
        <n v="203745"/>
        <n v="4232"/>
        <n v="373211"/>
        <n v="4725"/>
        <n v="143830"/>
        <n v="567792"/>
        <n v="374078"/>
        <n v="4764"/>
        <n v="789727"/>
        <n v="1024537"/>
        <n v="49463007"/>
        <n v="954239004"/>
        <n v="115545"/>
        <n v="4258"/>
        <n v="787637"/>
        <n v="4260"/>
        <n v="754393"/>
        <n v="716770"/>
        <n v="768638004"/>
        <n v="1015687"/>
        <n v="452021"/>
        <n v="3379"/>
        <n v="373450"/>
        <n v="4987"/>
        <n v="142478"/>
        <n v="719574"/>
        <n v="508127"/>
        <n v="143871003"/>
        <n v="470339"/>
        <n v="518476005"/>
        <n v="59505003"/>
        <n v="4994"/>
        <n v="506515"/>
        <n v="768105"/>
        <n v="225494"/>
        <n v="49463002"/>
        <n v="74983"/>
        <n v="889645"/>
        <n v="48223003"/>
        <n v="754390"/>
        <n v="45686"/>
        <n v="947276"/>
        <n v="1024533"/>
        <n v="38956"/>
        <n v="531596003"/>
        <n v="736119"/>
        <n v="757475"/>
        <n v="402731"/>
        <n v="755917"/>
        <n v="477090002"/>
        <n v="355398"/>
        <n v="451984"/>
        <n v="768637003"/>
        <n v="771247"/>
        <n v="1024531"/>
        <n v="23495"/>
        <n v="357713"/>
        <n v="531746"/>
        <n v="475904"/>
        <n v="902579"/>
        <n v="45960"/>
        <n v="961175"/>
        <n v="533047002"/>
        <n v="947248"/>
        <n v="1030707"/>
        <n v="314890"/>
        <n v="774199"/>
        <n v="373675"/>
        <n v="533047004"/>
        <n v="891734"/>
        <n v="1022891"/>
        <n v="484646"/>
        <n v="62652"/>
        <n v="987089"/>
        <n v="25920"/>
        <n v="974371"/>
        <n v="519036"/>
        <n v="201801"/>
        <n v="43095"/>
        <n v="700053"/>
        <n v="974361"/>
        <n v="1037084"/>
        <n v="17535"/>
        <n v="549451"/>
        <n v="720433"/>
        <n v="768477"/>
        <n v="779260"/>
        <n v="902565"/>
        <n v="181139"/>
        <n v="215669003"/>
        <n v="768065"/>
        <n v="186265"/>
        <n v="515989"/>
        <n v="545903"/>
        <n v="733537"/>
        <n v="964925002"/>
        <n v="1031098"/>
        <n v="1032076"/>
        <n v="3747"/>
        <n v="563849004"/>
        <n v="975711"/>
        <n v="127639"/>
        <n v="160565"/>
        <n v="785238"/>
        <n v="975715"/>
        <n v="118644002"/>
        <n v="17496"/>
        <n v="87337"/>
        <n v="370847"/>
        <n v="767776"/>
        <n v="774006"/>
        <n v="974366"/>
        <n v="997983"/>
        <n v="1023465"/>
        <n v="201725"/>
        <n v="768743003"/>
        <n v="952079004"/>
        <n v="407901"/>
        <n v="531494"/>
        <n v="916694"/>
        <n v="733537003"/>
        <n v="768744002"/>
        <n v="532157"/>
        <n v="76763"/>
        <n v="768652"/>
        <n v="19622"/>
        <n v="929130004"/>
        <n v="549447"/>
        <n v="1022888"/>
        <n v="960981"/>
        <n v="1011366"/>
        <n v="252914"/>
        <n v="952983"/>
        <n v="965502"/>
        <n v="956390004"/>
        <n v="76804"/>
        <n v="768390003"/>
        <n v="3387"/>
        <n v="973318"/>
        <n v="733535003"/>
        <n v="457964"/>
        <n v="973324"/>
        <n v="209786"/>
        <n v="916699"/>
        <n v="1027531"/>
        <n v="457138"/>
        <n v="1032136"/>
        <n v="10650"/>
        <n v="107671"/>
        <n v="220650"/>
        <n v="38333"/>
        <n v="404958"/>
        <n v="438371"/>
        <n v="531596005"/>
        <n v="565766"/>
        <n v="565849"/>
        <n v="713011"/>
        <n v="714168"/>
        <n v="734692"/>
        <n v="753538006"/>
        <n v="753538008"/>
        <n v="78739"/>
        <n v="929129003"/>
        <n v="962183"/>
        <n v="963278"/>
        <n v="975722"/>
        <n v="1019410"/>
        <n v="1025870"/>
        <n v="1025903"/>
        <n v="1025986"/>
        <n v="1033635"/>
        <n v="113219006"/>
        <n v="137400002"/>
        <n v="227920"/>
        <n v="228077"/>
        <n v="262193"/>
        <n v="3203"/>
        <n v="3288"/>
        <n v="376555"/>
        <n v="394373003"/>
        <n v="395222"/>
        <n v="418211"/>
        <n v="428370"/>
        <n v="4353"/>
        <n v="4773"/>
        <n v="506558003"/>
        <n v="522973"/>
        <n v="531774"/>
        <n v="557847"/>
        <n v="560744003"/>
        <n v="574669"/>
        <n v="59393002"/>
        <n v="702668"/>
        <n v="759711"/>
        <n v="759829003"/>
        <n v="794887"/>
        <n v="82824"/>
        <n v="928914"/>
        <n v="938063"/>
        <n v="951042"/>
        <n v="959871"/>
        <n v="962269"/>
        <n v="973127"/>
        <n v="984491"/>
        <n v="98705"/>
        <n v="996622002"/>
        <n v="1028349"/>
        <n v="973057"/>
        <n v="3286"/>
        <n v="974468"/>
        <n v="317950"/>
        <n v="998921"/>
        <n v="974005"/>
        <n v="733870"/>
        <n v="4250"/>
        <n v="112572"/>
        <n v="342610"/>
        <n v="56462005"/>
        <n v="353462004"/>
        <n v="913118"/>
        <n v="317951"/>
        <n v="396035006"/>
        <n v="118644006"/>
        <n v="1021545"/>
        <n v="484900"/>
        <n v="91048"/>
        <n v="1019074005"/>
        <n v="716847"/>
        <n v="1022405"/>
        <n v="392307"/>
        <n v="452027"/>
        <n v="1016140"/>
        <n v="947969"/>
        <n v="334953"/>
        <n v="1014464"/>
        <n v="396035010"/>
        <n v="1014465"/>
        <n v="1021549"/>
        <n v="560880"/>
        <n v="531946"/>
        <n v="482551"/>
        <n v="353471"/>
        <n v="558898"/>
        <n v="477426006"/>
        <n v="70841006"/>
        <n v="1016136"/>
        <n v="568245"/>
        <n v="518476006"/>
        <n v="449851006"/>
        <n v="373215"/>
        <n v="723879"/>
        <n v="21128"/>
        <n v="975716"/>
        <n v="932077"/>
        <n v="768750"/>
        <n v="485929"/>
        <n v="998270"/>
        <n v="51929004"/>
        <n v="774010"/>
        <n v="40599"/>
        <n v="451978"/>
        <n v="1031964"/>
        <n v="464460"/>
        <n v="892490"/>
        <n v="543532"/>
        <n v="560874"/>
        <n v="59505004"/>
        <n v="1031965"/>
        <n v="353462005"/>
        <n v="4239"/>
        <n v="49463008"/>
        <n v="727303"/>
        <n v="913119"/>
        <n v="558894"/>
        <n v="70128"/>
        <n v="750562004"/>
        <n v="789728"/>
        <n v="735373006"/>
        <n v="562745"/>
        <n v="4762"/>
        <n v="531750"/>
        <n v="533047009"/>
        <n v="203747"/>
        <n v="4234"/>
        <n v="4727"/>
        <n v="143832"/>
        <n v="567794"/>
        <n v="735373005"/>
        <n v="374080"/>
        <n v="4766"/>
        <n v="768637004"/>
        <n v="789729"/>
        <n v="1024539"/>
        <n v="464459"/>
        <n v="49463009"/>
        <n v="954239006"/>
        <n v="115547"/>
        <n v="787639"/>
        <n v="4262"/>
        <n v="1024538"/>
        <n v="374079"/>
        <n v="62653"/>
        <n v="754395"/>
        <n v="716772"/>
        <n v="768638006"/>
        <n v="1015689"/>
        <n v="452023"/>
        <n v="70127"/>
        <n v="567793"/>
        <n v="3381"/>
        <n v="373452"/>
        <n v="4989"/>
        <n v="142480"/>
        <n v="143871004"/>
        <n v="719576"/>
        <n v="48223004"/>
        <n v="508129"/>
        <n v="143871005"/>
        <n v="470341"/>
        <n v="518476007"/>
        <n v="59505005"/>
        <n v="4996"/>
        <n v="506517"/>
        <n v="768107"/>
        <n v="768638005"/>
        <n v="225496"/>
        <n v="74985"/>
        <n v="754394"/>
        <n v="889647"/>
        <n v="48223005"/>
        <n v="45688"/>
        <n v="947278"/>
        <n v="38958"/>
        <n v="736121"/>
        <n v="757477"/>
        <n v="402733"/>
        <n v="755919"/>
        <n v="533047008"/>
        <n v="477090004"/>
        <n v="355400"/>
        <n v="451986"/>
        <n v="768637005"/>
        <n v="771249"/>
        <n v="23497"/>
        <n v="357715"/>
        <n v="475906"/>
        <n v="902581"/>
        <n v="45962"/>
        <n v="961177"/>
        <n v="947250"/>
        <n v="1030709"/>
        <n v="314892"/>
        <n v="774201"/>
        <n v="373677"/>
        <n v="891736"/>
        <n v="954239005"/>
        <n v="1022893"/>
        <n v="484648"/>
        <n v="62654"/>
        <n v="987091"/>
        <n v="25922"/>
        <n v="929130005"/>
        <n v="974373"/>
        <n v="1032077"/>
        <n v="519038"/>
        <n v="201803"/>
        <n v="43097"/>
        <n v="563849005"/>
        <n v="700055"/>
        <n v="974363"/>
        <n v="1037086"/>
        <n v="17537"/>
        <n v="549453"/>
        <n v="720435"/>
        <n v="768479"/>
        <n v="779262"/>
        <n v="902567"/>
        <n v="181141"/>
        <n v="215669005"/>
        <n v="768067"/>
        <n v="974362"/>
        <n v="186267"/>
        <n v="515991"/>
        <n v="545905"/>
        <n v="733539"/>
        <n v="964925004"/>
        <n v="1031100"/>
        <n v="1032078"/>
        <n v="3749"/>
        <n v="563849006"/>
        <n v="127641"/>
        <n v="160567"/>
        <n v="785240"/>
        <n v="975717"/>
        <n v="17498"/>
        <n v="87339"/>
        <n v="370849"/>
        <n v="767778"/>
        <n v="974368"/>
        <n v="997985"/>
        <n v="1023467"/>
        <n v="201727"/>
        <n v="768743005"/>
        <n v="952079006"/>
        <n v="252915"/>
        <n v="407903"/>
        <n v="531496"/>
        <n v="916696"/>
        <n v="733537005"/>
        <n v="768744004"/>
        <n v="532159"/>
        <n v="76765"/>
        <n v="768654"/>
        <n v="19624"/>
        <n v="929130006"/>
        <n v="549449"/>
        <n v="960983"/>
        <n v="1011368"/>
        <n v="252916"/>
        <n v="952985"/>
        <n v="965504"/>
        <n v="956390006"/>
        <n v="76806"/>
        <n v="768390005"/>
        <n v="3389"/>
        <n v="973320"/>
        <n v="733535005"/>
        <n v="457966"/>
        <n v="973326"/>
        <n v="209788"/>
        <n v="916701"/>
        <n v="1027533"/>
        <n v="457140"/>
        <n v="1032138"/>
        <n v="10652"/>
        <n v="107673"/>
        <n v="220652"/>
        <n v="38335"/>
        <n v="404960"/>
        <n v="438373"/>
        <n v="531596007"/>
        <n v="565768"/>
        <n v="565851"/>
        <n v="713013"/>
        <n v="714170"/>
        <n v="734694"/>
        <n v="753538010"/>
        <n v="78741"/>
        <n v="929129005"/>
        <n v="962185"/>
        <n v="963279"/>
        <n v="963280"/>
        <n v="975724"/>
        <n v="1019412"/>
        <n v="1025872"/>
        <n v="1025905"/>
        <n v="1025988"/>
        <n v="1033637"/>
        <n v="113219008"/>
        <n v="137400004"/>
        <n v="227922"/>
        <n v="228079"/>
        <n v="262195"/>
        <n v="3205"/>
        <n v="3290"/>
        <n v="376557"/>
        <n v="394373005"/>
        <n v="395224"/>
        <n v="418213"/>
        <n v="428372"/>
        <n v="4355"/>
        <n v="4775"/>
        <n v="506558005"/>
        <n v="522975"/>
        <n v="531776"/>
        <n v="557849"/>
        <n v="560744005"/>
        <n v="574671"/>
        <n v="59393004"/>
        <n v="702670"/>
        <n v="759713"/>
        <n v="759829005"/>
        <n v="794889"/>
        <n v="82826"/>
        <n v="928916"/>
        <n v="938065"/>
        <n v="951044"/>
        <n v="959873"/>
        <n v="962271"/>
        <n v="973129"/>
        <n v="984493"/>
        <n v="98707"/>
        <n v="996622004"/>
        <n v="1028351"/>
        <n v="989051"/>
        <n v="989049" u="1"/>
        <n v="946362001" u="1"/>
        <n v="757640" u="1"/>
        <n v="947238" u="1"/>
        <n v="989595" u="1"/>
        <n v="939172" u="1"/>
        <n v="1031954" u="1"/>
        <n v="177999" u="1"/>
        <n v="1031955" u="1"/>
        <n v="972454" u="1"/>
        <n v="970438" u="1"/>
        <n v="972455" u="1"/>
        <n v="563005" u="1"/>
        <n v="970439" u="1"/>
        <n v="972456" u="1"/>
        <n v="976491" u="1"/>
        <n v="477766003" u="1"/>
        <n v="970441" u="1"/>
        <n v="976492" u="1"/>
        <n v="947246" u="1"/>
        <n v="971450" u="1"/>
        <n v="939179" u="1"/>
        <n v="934137" u="1"/>
        <n v="939181" u="1"/>
        <n v="972462" u="1"/>
        <n v="939182" u="1"/>
        <n v="977505" u="1"/>
        <n v="768746" u="1"/>
        <n v="972463" u="1"/>
        <n v="1026922" u="1"/>
        <n v="531749" u="1"/>
        <n v="939183" u="1"/>
        <n v="977506" u="1"/>
        <n v="1017846" u="1"/>
        <n v="972464" u="1"/>
        <n v="1022889" u="1"/>
        <n v="972465" u="1"/>
        <n v="1026924" u="1"/>
        <n v="1034992" u="1"/>
        <n v="753621" u="1"/>
        <n v="1001712" u="1"/>
        <n v="768749" u="1"/>
        <n v="972466" u="1"/>
        <n v="770767" u="1"/>
        <n v="972467" u="1"/>
        <n v="949272" u="1"/>
        <n v="965408" u="1"/>
        <n v="973476" u="1"/>
        <n v="1007878001" u="1"/>
        <n v="768751" u="1"/>
        <n v="934145" u="1"/>
        <n v="973477" u="1"/>
        <n v="770769" u="1"/>
        <n v="934146" u="1"/>
        <n v="970452" u="1"/>
        <n v="468520" u="1"/>
        <n v="970453" u="1"/>
        <n v="942216" u="1"/>
        <n v="468521" u="1"/>
        <n v="787916" u="1"/>
        <n v="48396001" u="1"/>
        <n v="118484" u="1"/>
        <n v="970455" u="1"/>
        <n v="718331" u="1"/>
        <n v="984575" u="1"/>
        <n v="757663" u="1"/>
        <n v="449865" u="1"/>
        <n v="984576" u="1"/>
        <n v="942220" u="1"/>
        <n v="984577" u="1"/>
        <n v="955331" u="1"/>
        <n v="999705" u="1"/>
        <n v="449866" u="1"/>
        <n v="984578" u="1"/>
        <n v="951298" u="1"/>
        <n v="999706" u="1"/>
        <n v="752624" u="1"/>
        <n v="984579" u="1"/>
        <n v="999707" u="1"/>
        <n v="449867" u="1"/>
        <n v="955334" u="1"/>
        <n v="999708" u="1"/>
        <n v="985590" u="1"/>
        <n v="991641" u="1"/>
        <n v="999709" u="1"/>
        <n v="985591" u="1"/>
        <n v="999710" u="1"/>
        <n v="984584" u="1"/>
        <n v="756664" u="1"/>
        <n v="768766" u="1"/>
        <n v="768767" u="1"/>
        <n v="769776" u="1"/>
        <n v="768768" u="1"/>
        <n v="748599" u="1"/>
        <n v="768769" u="1"/>
        <n v="769778" u="1"/>
        <n v="947274" u="1"/>
        <n v="757678" u="1"/>
        <n v="955345" u="1"/>
        <n v="976524" u="1"/>
        <n v="900887" u="1"/>
        <n v="740536" u="1"/>
        <n v="972491" u="1"/>
        <n v="955347" u="1"/>
        <n v="909965" u="1"/>
        <n v="972492" u="1"/>
        <n v="899881" u="1"/>
        <n v="772708002" u="1"/>
        <n v="721379" u="1"/>
        <n v="956360" u="1"/>
        <n v="721380" u="1"/>
        <n v="721381" u="1"/>
        <n v="890809" u="1"/>
        <n v="955353" u="1"/>
        <n v="795002" u="1"/>
        <n v="955354" u="1"/>
        <n v="3385" u="1"/>
        <n v="786936" u="1"/>
        <n v="900897" u="1"/>
        <n v="955357" u="1"/>
        <n v="970485" u="1"/>
        <n v="231714" u="1"/>
        <n v="955358" u="1"/>
        <n v="45684" u="1"/>
        <n v="955359" u="1"/>
        <n v="955360" u="1"/>
        <n v="976539" u="1"/>
        <n v="955361" u="1"/>
        <n v="955362" u="1"/>
        <n v="59468003" u="1"/>
        <n v="976541" u="1"/>
        <n v="964923002" u="1"/>
        <n v="955363" u="1"/>
        <n v="457950" u="1"/>
        <n v="972508" u="1"/>
        <n v="955364" u="1"/>
        <n v="981585" u="1"/>
        <n v="19718" u="1"/>
        <n v="976543" u="1"/>
        <n v="939229" u="1"/>
        <n v="981586" u="1"/>
        <n v="968476" u="1"/>
        <n v="1039071" u="1"/>
        <n v="939230" u="1"/>
        <n v="955366" u="1"/>
        <n v="981587" u="1"/>
        <n v="26620" u="1"/>
        <n v="783922" u="1"/>
        <n v="981588" u="1"/>
        <n v="939232" u="1"/>
        <n v="955368" u="1"/>
        <n v="981589" u="1"/>
        <n v="713329" u="1"/>
        <n v="955369" u="1"/>
        <n v="981590" u="1"/>
        <n v="955370" u="1"/>
        <n v="981591" u="1"/>
        <n v="976549" u="1"/>
        <n v="981592" u="1"/>
        <n v="978567" u="1"/>
        <n v="1039077" u="1"/>
        <n v="358617" u="1"/>
        <n v="955372" u="1"/>
        <n v="981593" u="1"/>
        <n v="978568" u="1"/>
        <n v="1039078" u="1"/>
        <n v="955373" u="1"/>
        <n v="981594" u="1"/>
        <n v="978569" u="1"/>
        <n v="992688" u="1"/>
        <n v="1039079" u="1"/>
        <n v="981595" u="1"/>
        <n v="6913" u="1"/>
        <n v="786955" u="1"/>
        <n v="1039080" u="1"/>
        <n v="955375" u="1"/>
        <n v="981596" u="1"/>
        <n v="1032021" u="1"/>
        <n v="485446001" u="1"/>
        <n v="955376" u="1"/>
        <n v="940249" u="1"/>
        <n v="787966" u="1"/>
        <n v="955377" u="1"/>
        <n v="940250" u="1"/>
        <n v="411062" u="1"/>
        <n v="955378" u="1"/>
        <n v="1038076" u="1"/>
        <n v="914031" u="1"/>
        <n v="366689" u="1"/>
        <n v="947316" u="1"/>
        <n v="394425" u="1"/>
        <n v="956393" u="1"/>
        <n v="984631" u="1"/>
        <n v="749651" u="1"/>
        <n v="947317" u="1"/>
        <n v="956394" u="1"/>
        <n v="984632" u="1"/>
        <n v="984634" u="1"/>
        <n v="749654" u="1"/>
        <n v="749655" u="1"/>
        <n v="921100" u="1"/>
        <n v="970517" u="1"/>
        <n v="984636" u="1"/>
        <n v="749656" u="1"/>
        <n v="921101" u="1"/>
        <n v="396445" u="1"/>
        <n v="984637" u="1"/>
        <n v="784955" u="1"/>
        <n v="912026" u="1"/>
        <n v="984638" u="1"/>
        <n v="465024" u="1"/>
        <n v="940265" u="1"/>
        <n v="984639" u="1"/>
        <n v="536866" u="1"/>
        <n v="291563" u="1"/>
        <n v="396447" u="1"/>
        <n v="536867" u="1"/>
        <n v="984641" u="1"/>
        <n v="921106" u="1"/>
        <n v="984642" u="1"/>
        <n v="921107" u="1"/>
        <n v="938252" u="1"/>
        <n v="970524" u="1"/>
        <n v="984643" u="1"/>
        <n v="921108" u="1"/>
        <n v="938253" u="1"/>
        <n v="1032044" u="1"/>
        <n v="772708001" u="1"/>
        <n v="938254" u="1"/>
        <n v="921110" u="1"/>
        <n v="922119" u="1"/>
        <n v="921111" u="1"/>
        <n v="993726" u="1"/>
        <n v="567131" u="1"/>
        <n v="567132" u="1"/>
        <n v="912039" u="1"/>
        <n v="938260" u="1"/>
        <n v="98702" u="1"/>
        <n v="927169" u="1"/>
        <n v="986671" u="1"/>
        <n v="986672" u="1"/>
        <n v="986673" u="1"/>
        <n v="964923001" u="1"/>
        <n v="946334" u="1"/>
        <n v="986674" u="1"/>
        <n v="939275" u="1"/>
        <n v="768755001" u="1"/>
        <n v="946335" u="1"/>
        <n v="927174" u="1"/>
        <n v="559072" u="1"/>
        <n v="946336" u="1"/>
        <n v="727492" u="1"/>
        <n v="939277" u="1"/>
        <n v="80676" u="1"/>
        <n v="992728" u="1"/>
        <n v="759765" u="1"/>
        <n v="946338" u="1"/>
        <n v="992729" u="1"/>
        <n v="992730" u="1"/>
        <n v="992731" u="1"/>
        <n v="996765" u="1"/>
        <n v="474830038" u="1"/>
        <n v="992732" u="1"/>
        <n v="996766" u="1"/>
        <n v="992734" u="1"/>
        <n v="701278" u="1"/>
        <n v="970548" u="1"/>
        <n v="989710" u="1"/>
        <n v="48373007" u="1"/>
        <n v="970549" u="1"/>
        <n v="1022991" u="1"/>
        <n v="358642" u="1"/>
        <n v="913065" u="1"/>
        <n v="989711" u="1"/>
        <n v="970550" u="1"/>
        <n v="701281" u="1"/>
        <n v="989712" u="1"/>
        <n v="559083" u="1"/>
        <n v="768851" u="1"/>
        <n v="970551" u="1"/>
        <n v="913067" u="1"/>
        <n v="955424" u="1"/>
        <n v="970552" u="1"/>
        <n v="972569" u="1"/>
        <n v="701283" u="1"/>
        <n v="762802" u="1"/>
        <n v="970553" u="1"/>
        <n v="972570" u="1"/>
        <n v="400497" u="1"/>
        <n v="970554" u="1"/>
        <n v="972571" u="1"/>
        <n v="986690" u="1"/>
        <n v="955427" u="1"/>
        <n v="1038124" u="1"/>
        <n v="897943" u="1"/>
        <n v="970555" u="1"/>
        <n v="955428" u="1"/>
        <n v="970556" u="1"/>
        <n v="757763" u="1"/>
        <n v="955429" u="1"/>
        <n v="970557" u="1"/>
        <n v="757764" u="1"/>
        <n v="939294" u="1"/>
        <n v="955430" u="1"/>
        <n v="970558" u="1"/>
        <n v="757765" u="1"/>
        <n v="534887" u="1"/>
        <n v="970559" u="1"/>
        <n v="988712" u="1"/>
        <n v="757766" u="1"/>
        <n v="890888" u="1"/>
        <n v="970560" u="1"/>
        <n v="988713" u="1"/>
        <n v="918120" u="1"/>
        <n v="974596" u="1"/>
        <n v="311249" u="1"/>
        <n v="970563" u="1"/>
        <n v="445380" u="1"/>
        <n v="955436" u="1"/>
        <n v="970564" u="1"/>
        <n v="567165" u="1"/>
        <n v="970565" u="1"/>
        <n v="445381" u="1"/>
        <n v="568174" u="1"/>
        <n v="970566" u="1"/>
        <n v="928210" u="1"/>
        <n v="970567" u="1"/>
        <n v="445382" u="1"/>
        <n v="970568" u="1"/>
        <n v="970569" u="1"/>
        <n v="445383" u="1"/>
        <n v="567170" u="1"/>
        <n v="970570" u="1"/>
        <n v="757777" u="1"/>
        <n v="10520" u="1"/>
        <n v="970571" u="1"/>
        <n v="477656" u="1"/>
        <n v="757778" u="1"/>
        <n v="949393" u="1"/>
        <n v="567172" u="1"/>
        <n v="926198" u="1"/>
        <n v="970572" u="1"/>
        <n v="485403002" u="1"/>
        <n v="757779" u="1"/>
        <n v="781983" u="1"/>
        <n v="965530" u="1"/>
        <n v="10457" u="1"/>
        <n v="970573" u="1"/>
        <n v="965531" u="1"/>
        <n v="970574" u="1"/>
        <n v="986710" u="1"/>
        <n v="311255" u="1"/>
        <n v="965532" u="1"/>
        <n v="970575" u="1"/>
        <n v="986711" u="1"/>
        <n v="423199" u="1"/>
        <n v="965533" u="1"/>
        <n v="567176" u="1"/>
        <n v="970576" u="1"/>
        <n v="986712" u="1"/>
        <n v="965534" u="1"/>
        <n v="970577" u="1"/>
        <n v="965535" u="1"/>
        <n v="970578" u="1"/>
        <n v="781989" u="1"/>
        <n v="965536" u="1"/>
        <n v="979655" u="1"/>
        <n v="567179" u="1"/>
        <n v="970579" u="1"/>
        <n v="965537" u="1"/>
        <n v="887883" u="1"/>
        <n v="970580" u="1"/>
        <n v="965538" u="1"/>
        <n v="441859" u="1"/>
        <n v="567181" u="1"/>
        <n v="965539" u="1"/>
        <n v="3866" u="1"/>
        <n v="965540" u="1"/>
        <n v="969574" u="1"/>
        <n v="991761" u="1"/>
        <n v="474831051" u="1"/>
        <n v="960498" u="1"/>
        <n v="344540" u="1"/>
        <n v="965541" u="1"/>
        <n v="969575" u="1"/>
        <n v="960499" u="1"/>
        <n v="965542" u="1"/>
        <n v="887889" u="1"/>
        <n v="924195" u="1"/>
        <n v="911085" u="1"/>
        <n v="976638" u="1"/>
        <n v="976639" u="1"/>
        <n v="976640" u="1"/>
        <n v="757796" u="1"/>
        <n v="12947" u="1"/>
        <n v="545003" u="1"/>
        <n v="908063" u="1"/>
        <n v="976642" u="1"/>
        <n v="989753" u="1"/>
        <n v="756790" u="1"/>
        <n v="976643" u="1"/>
        <n v="756791" u="1"/>
        <n v="976644" u="1"/>
        <n v="952079001" u="1"/>
        <n v="756792" u="1"/>
        <n v="756793" u="1"/>
        <n v="974629" u="1"/>
        <n v="976646" u="1"/>
        <n v="59573001" u="1"/>
        <n v="756794" u="1"/>
        <n v="887899" u="1"/>
        <n v="974630" u="1"/>
        <n v="976647" u="1"/>
        <n v="486241" u="1"/>
        <n v="887900" u="1"/>
        <n v="976648" u="1"/>
        <n v="973623" u="1"/>
        <n v="887902" u="1"/>
        <n v="960515" u="1"/>
        <n v="887904" u="1"/>
        <n v="954466" u="1"/>
        <n v="488262" u="1"/>
        <n v="956390002" u="1"/>
        <n v="946402" u="1"/>
        <n v="4235" u="1"/>
        <n v="458009" u="1"/>
        <n v="975652" u="1"/>
        <n v="740672" u="1"/>
        <n v="101485" u="1"/>
        <n v="389432" u="1"/>
        <n v="757819" u="1"/>
        <n v="963553" u="1"/>
        <n v="789083" u="1"/>
        <n v="733616" u="1"/>
        <n v="753786" u="1"/>
        <n v="963554" u="1"/>
        <n v="990784" u="1"/>
        <n v="757821" u="1"/>
        <n v="963555" u="1"/>
        <n v="989776" u="1"/>
        <n v="968598" u="1"/>
        <n v="535952" u="1"/>
        <n v="753788" u="1"/>
        <n v="963556" u="1"/>
        <n v="965573" u="1"/>
        <n v="963557" u="1"/>
        <n v="11088" u="1"/>
        <n v="930277" u="1"/>
        <n v="990787" u="1"/>
        <n v="757824" u="1"/>
        <n v="965575" u="1"/>
        <n v="990788" u="1"/>
        <n v="761859" u="1"/>
        <n v="886913" u="1"/>
        <n v="921202" u="1"/>
        <n v="274467" u="1"/>
        <n v="458014" u="1"/>
        <n v="970619" u="1"/>
        <n v="990789" u="1"/>
        <n v="568228" u="1"/>
        <n v="386411" u="1"/>
        <n v="789090" u="1"/>
        <n v="930280" u="1"/>
        <n v="990790" u="1"/>
        <n v="975664" u="1"/>
        <n v="987768" u="1"/>
        <n v="963565" u="1"/>
        <n v="437847" u="1"/>
        <n v="702365" u="1"/>
        <n v="404063" u="1"/>
        <n v="971635" u="1"/>
        <n v="972644" u="1"/>
        <n v="286069" u="1"/>
        <n v="971636" u="1"/>
        <n v="972645" u="1"/>
        <n v="963569" u="1"/>
        <n v="971637" u="1"/>
        <n v="789099" u="1"/>
        <n v="98714" u="1"/>
        <n v="568238" u="1"/>
        <n v="963570" u="1"/>
        <n v="971638" u="1"/>
        <n v="789100" u="1"/>
        <n v="944409" u="1"/>
        <n v="972647" u="1"/>
        <n v="963571" u="1"/>
        <n v="944410" u="1"/>
        <n v="568240" u="1"/>
        <n v="963572" u="1"/>
        <n v="973657" u="1"/>
        <n v="789102" u="1"/>
        <n v="944411" u="1"/>
        <n v="972649" u="1"/>
        <n v="963573" u="1"/>
        <n v="973658" u="1"/>
        <n v="944412" u="1"/>
        <n v="963574" u="1"/>
        <n v="973659" u="1"/>
        <n v="986770" u="1"/>
        <n v="973660" u="1"/>
        <n v="789105" u="1"/>
        <n v="886930" u="1"/>
        <n v="973661" u="1"/>
        <n v="253883002" u="1"/>
        <n v="972653" u="1"/>
        <n v="973662" u="1"/>
        <n v="939374" u="1"/>
        <n v="965595" u="1"/>
        <n v="973663" u="1"/>
        <n v="10395" u="1"/>
        <n v="760871" u="1"/>
        <n v="965597" u="1"/>
        <n v="969631" u="1"/>
        <n v="62649" u="1"/>
        <n v="761881" u="1"/>
        <n v="970641" u="1"/>
        <n v="941395" u="1"/>
        <n v="727594" u="1"/>
        <n v="971651" u="1"/>
        <n v="973669" u="1"/>
        <n v="956525" u="1"/>
        <n v="531947" u="1"/>
        <n v="973670" u="1"/>
        <n v="531948" u="1"/>
        <n v="761886" u="1"/>
        <n v="971654" u="1"/>
        <n v="496855" u="1"/>
        <n v="519042" u="1"/>
        <n v="531949" u="1"/>
        <n v="913162" u="1"/>
        <n v="939383" u="1"/>
        <n v="963587" u="1"/>
        <n v="939384" u="1"/>
        <n v="953503" u="1"/>
        <n v="939385" u="1"/>
        <n v="973674" u="1"/>
        <n v="939386" u="1"/>
        <n v="971658" u="1"/>
        <n v="973675" u="1"/>
        <n v="973676" u="1"/>
        <n v="987795" u="1"/>
        <n v="570277" u="1"/>
        <n v="761892" u="1"/>
        <n v="963593" u="1"/>
        <n v="956390001" u="1"/>
        <n v="451980" u="1"/>
        <n v="954517" u="1"/>
        <n v="713486" u="1"/>
        <n v="987798" u="1"/>
        <n v="954518" u="1"/>
        <n v="969646" u="1"/>
        <n v="976706" u="1"/>
        <n v="382395" u="1"/>
        <n v="761898" u="1"/>
        <n v="969649" u="1"/>
        <n v="989819" u="1"/>
        <n v="902080" u="1"/>
        <n v="946454" u="1"/>
        <n v="737695" u="1"/>
        <n v="975701" u="1"/>
        <n v="740721" u="1"/>
        <n v="975702" u="1"/>
        <n v="386431" u="1"/>
        <n v="902082" u="1"/>
        <n v="946456" u="1"/>
        <n v="570286" u="1"/>
        <n v="975703" u="1"/>
        <n v="492324" u="1"/>
        <n v="946457" u="1"/>
        <n v="576338" u="1"/>
        <n v="969653" u="1"/>
        <n v="975704" u="1"/>
        <n v="570288" u="1"/>
        <n v="886957" u="1"/>
        <n v="975705" u="1"/>
        <n v="569280" u="1"/>
        <n v="902085" u="1"/>
        <n v="719547" u="1"/>
        <n v="723581" u="1"/>
        <n v="569281" u="1"/>
        <n v="722573" u="1"/>
        <n v="536001" u="1"/>
        <n v="987809" u="1"/>
        <n v="902087" u="1"/>
        <n v="956546" u="1"/>
        <n v="987810" u="1"/>
        <n v="1019075" u="1"/>
        <n v="485403001" u="1"/>
        <n v="956549" u="1"/>
        <n v="723586" u="1"/>
        <n v="987813" u="1"/>
        <n v="987814" u="1"/>
        <n v="961594" u="1"/>
        <n v="987815" u="1"/>
        <n v="987816" u="1"/>
        <n v="956553" u="1"/>
        <n v="986808" u="1"/>
        <n v="570298" u="1"/>
        <n v="987817" u="1"/>
        <n v="712497" u="1"/>
        <n v="956554" u="1"/>
        <n v="570299" u="1"/>
        <n v="939410" u="1"/>
        <n v="987818" u="1"/>
        <n v="781076" u="1"/>
        <n v="986810" u="1"/>
        <n v="712499" u="1"/>
        <n v="986811" u="1"/>
        <n v="939412" u="1"/>
        <n v="712500" u="1"/>
        <n v="986812" u="1"/>
        <n v="913192" u="1"/>
        <n v="740739" u="1"/>
        <n v="913193" u="1"/>
        <n v="542066" u="1"/>
        <n v="891008" u="1"/>
        <n v="913195" u="1"/>
        <n v="991858" u="1"/>
        <n v="984799" u="1"/>
        <n v="768391001" u="1"/>
        <n v="712505" u="1"/>
        <n v="986817" u="1"/>
        <n v="991860" u="1"/>
        <n v="712506" u="1"/>
        <n v="712507" u="1"/>
        <n v="886978" u="1"/>
        <n v="712508" u="1"/>
        <n v="919251" u="1"/>
        <n v="975727" u="1"/>
        <n v="712509" u="1"/>
        <n v="886980" u="1"/>
        <n v="913201" u="1"/>
        <n v="975728" u="1"/>
        <n v="712510" u="1"/>
        <n v="913202" u="1"/>
        <n v="975729" u="1"/>
        <n v="535015" u="1"/>
        <n v="975730" u="1"/>
        <n v="975731" u="1"/>
        <n v="913205" u="1"/>
        <n v="975732" u="1"/>
        <n v="930350" u="1"/>
        <n v="986826" u="1"/>
        <n v="975733" u="1"/>
        <n v="930351" u="1"/>
        <n v="976742" u="1"/>
        <n v="986827" u="1"/>
        <n v="975734" u="1"/>
        <n v="25271" u="1"/>
        <n v="986828" u="1"/>
        <n v="975735" u="1"/>
        <n v="930353" u="1"/>
        <n v="986829" u="1"/>
        <n v="961617" u="1"/>
        <n v="986830" u="1"/>
        <n v="971703" u="1"/>
        <n v="793199" u="1"/>
        <n v="930355" u="1"/>
        <n v="978763" u="1"/>
        <n v="986831" u="1"/>
        <n v="913211" u="1"/>
        <n v="971704" u="1"/>
        <n v="793200" u="1"/>
        <n v="978764" u="1"/>
        <n v="986832" u="1"/>
        <n v="971705" u="1"/>
        <n v="948510" u="1"/>
        <n v="986833" u="1"/>
        <n v="913213" u="1"/>
        <n v="939434" u="1"/>
        <n v="961621" u="1"/>
        <n v="969689" u="1"/>
        <n v="987842" u="1"/>
        <n v="986834" u="1"/>
        <n v="1021123" u="1"/>
        <n v="913214" u="1"/>
        <n v="923299" u="1"/>
        <n v="987843" u="1"/>
        <n v="769000" u="1"/>
        <n v="913216" u="1"/>
        <n v="793205" u="1"/>
        <n v="964650" u="1"/>
        <n v="964651" u="1"/>
        <n v="913218" u="1"/>
        <n v="964652" u="1"/>
        <n v="913220" u="1"/>
        <n v="913221" u="1"/>
        <n v="964655" u="1"/>
        <n v="964656" u="1"/>
        <n v="437384" u="1"/>
        <n v="964925003" u="1"/>
        <n v="543104" u="1"/>
        <n v="922300" u="1"/>
        <n v="964657" u="1"/>
        <n v="976759" u="1"/>
        <n v="543105" u="1"/>
        <n v="964658" u="1"/>
        <n v="976760" u="1"/>
        <n v="1019117" u="1"/>
        <n v="983820" u="1"/>
        <n v="976761" u="1"/>
        <n v="912218" u="1"/>
        <n v="970711" u="1"/>
        <n v="976762" u="1"/>
        <n v="976763" u="1"/>
        <n v="990882" u="1"/>
        <n v="976764" u="1"/>
        <n v="990883" u="1"/>
        <n v="473693" u="1"/>
        <n v="979790" u="1"/>
        <n v="983824" u="1"/>
        <n v="941101002" u="1"/>
        <n v="976765" u="1"/>
        <n v="990884" u="1"/>
        <n v="979791" u="1"/>
        <n v="427807" u="1"/>
        <n v="978783" u="1"/>
        <n v="990885" u="1"/>
        <n v="979792" u="1"/>
        <n v="442935" u="1"/>
        <n v="961640" u="1"/>
        <n v="726660" u="1"/>
        <n v="990887" u="1"/>
        <n v="961641" u="1"/>
        <n v="12949" u="1"/>
        <n v="726661" u="1"/>
        <n v="990888" u="1"/>
        <n v="1035262" u="1"/>
        <n v="983829" u="1"/>
        <n v="294687" u="1"/>
        <n v="970719" u="1"/>
        <n v="913235" u="1"/>
        <n v="964669" u="1"/>
        <n v="990890" u="1"/>
        <n v="1035264" u="1"/>
        <n v="913236" u="1"/>
        <n v="983831" u="1"/>
        <n v="964670" u="1"/>
        <n v="990891" u="1"/>
        <n v="449851002" u="1"/>
        <n v="537067" u="1"/>
        <n v="726665" u="1"/>
        <n v="964671" u="1"/>
        <n v="737759" u="1"/>
        <n v="983833" u="1"/>
        <n v="964672" u="1"/>
        <n v="913239" u="1"/>
        <n v="964673" u="1"/>
        <n v="913240" u="1"/>
        <n v="964674" u="1"/>
        <n v="983836" u="1"/>
        <n v="902148" u="1"/>
        <n v="964675" u="1"/>
        <n v="983837" u="1"/>
        <n v="417224" u="1"/>
        <n v="941481" u="1"/>
        <n v="254466" u="1"/>
        <n v="983839" u="1"/>
        <n v="964678" u="1"/>
        <n v="891058" u="1"/>
        <n v="983840" u="1"/>
        <n v="928373" u="1"/>
        <n v="964679" u="1"/>
        <n v="760963" u="1"/>
        <n v="787184" u="1"/>
        <n v="928375" u="1"/>
        <n v="934426" u="1"/>
        <n v="942495" u="1"/>
        <n v="336043" u="1"/>
        <n v="386468" u="1"/>
        <n v="752898" u="1"/>
        <n v="762983" u="1"/>
        <n v="474830036" u="1"/>
        <n v="752899" u="1"/>
        <n v="965693" u="1"/>
        <n v="1028220" u="1"/>
        <n v="752900" u="1"/>
        <n v="452022" u="1"/>
        <n v="752901" u="1"/>
        <n v="961662" u="1"/>
        <n v="966705" u="1"/>
        <n v="961663" u="1"/>
        <n v="1034275" u="1"/>
        <n v="295706" u="1"/>
        <n v="336046" u="1"/>
        <n v="48418001" u="1"/>
        <n v="977800" u="1"/>
        <n v="401095" u="1"/>
        <n v="961665" u="1"/>
        <n v="977801" u="1"/>
        <n v="336047" u="1"/>
        <n v="738787" u="1"/>
        <n v="792238" u="1"/>
        <n v="961666" u="1"/>
        <n v="977802" u="1"/>
        <n v="978811" u="1"/>
        <n v="1033270" u="1"/>
        <n v="909225" u="1"/>
        <n v="977803" u="1"/>
        <n v="979820" u="1"/>
        <n v="704500" u="1"/>
        <n v="924353" u="1"/>
        <n v="978812" u="1"/>
        <n v="982846" u="1"/>
        <n v="226232" u="1"/>
        <n v="715594" u="1"/>
        <n v="792240" u="1"/>
        <n v="909226" u="1"/>
        <n v="977804" u="1"/>
        <n v="704501" u="1"/>
        <n v="924354" u="1"/>
        <n v="978813" u="1"/>
        <n v="977805" u="1"/>
        <n v="979822" u="1"/>
        <n v="704502" u="1"/>
        <n v="978814" u="1"/>
        <n v="909229" u="1"/>
        <n v="959654" u="1"/>
        <n v="336050" u="1"/>
        <n v="968244003" u="1"/>
        <n v="913264" u="1"/>
        <n v="959655" u="1"/>
        <n v="973774" u="1"/>
        <n v="14998" u="1"/>
        <n v="342606" u="1"/>
        <n v="755939" u="1"/>
        <n v="973775" u="1"/>
        <n v="1016132" u="1"/>
        <n v="502958" u="1"/>
        <n v="997980" u="1"/>
        <n v="40595" u="1"/>
        <n v="978819" u="1"/>
        <n v="955624" u="1"/>
        <n v="997981" u="1"/>
        <n v="336052" u="1"/>
        <n v="978820" u="1"/>
        <n v="913268" u="1"/>
        <n v="955625" u="1"/>
        <n v="978821" u="1"/>
        <n v="441441" u="1"/>
        <n v="772079" u="1"/>
        <n v="438920" u="1"/>
        <n v="956635" u="1"/>
        <n v="978822" u="1"/>
        <n v="519096" u="1"/>
        <n v="772080" u="1"/>
        <n v="997984" u="1"/>
        <n v="956636" u="1"/>
        <n v="978823" u="1"/>
        <n v="1019163" u="1"/>
        <n v="27290" u="1"/>
        <n v="956637" u="1"/>
        <n v="978824" u="1"/>
        <n v="913272" u="1"/>
        <n v="957646" u="1"/>
        <n v="978825" u="1"/>
        <n v="913273" u="1"/>
        <n v="956639" u="1"/>
        <n v="978826" u="1"/>
        <n v="955631" u="1"/>
        <n v="956640" u="1"/>
        <n v="978827" u="1"/>
        <n v="955632" u="1"/>
        <n v="736788" u="1"/>
        <n v="956641" u="1"/>
        <n v="978828" u="1"/>
        <n v="244137" u="1"/>
        <n v="978829" u="1"/>
        <n v="941101001" u="1"/>
        <n v="955634" u="1"/>
        <n v="569379" u="1"/>
        <n v="978830" u="1"/>
        <n v="817102001" u="1"/>
        <n v="956644" u="1"/>
        <n v="978831" u="1"/>
        <n v="978832" u="1"/>
        <n v="999002" u="1"/>
        <n v="978833" u="1"/>
        <n v="969757" u="1"/>
        <n v="978834" u="1"/>
        <n v="969758" u="1"/>
        <n v="970767" u="1"/>
        <n v="978835" u="1"/>
        <n v="986903" u="1"/>
        <n v="969759" u="1"/>
        <n v="970768" u="1"/>
        <n v="978836" u="1"/>
        <n v="986904" u="1"/>
        <n v="999006" u="1"/>
        <n v="978837" u="1"/>
        <n v="986905" u="1"/>
        <n v="978838" u="1"/>
        <n v="970771" u="1"/>
        <n v="978839" u="1"/>
        <n v="986907" u="1"/>
        <n v="969763" u="1"/>
        <n v="978840" u="1"/>
        <n v="986908" u="1"/>
        <n v="969764" u="1"/>
        <n v="973798" u="1"/>
        <n v="785209" u="1"/>
        <n v="978841" u="1"/>
        <n v="521627" u="1"/>
        <n v="785210" u="1"/>
        <n v="978842" u="1"/>
        <n v="717641" u="1"/>
        <n v="969766" u="1"/>
        <n v="518475001" u="1"/>
        <n v="978843" u="1"/>
        <n v="528044" u="1"/>
        <n v="969767" u="1"/>
        <n v="521628" u="1"/>
        <n v="936487" u="1"/>
        <n v="970776" u="1"/>
        <n v="969768" u="1"/>
        <n v="969769" u="1"/>
        <n v="970778" u="1"/>
        <n v="969770" u="1"/>
        <n v="973804" u="1"/>
        <n v="929130001" u="1"/>
        <n v="970779" u="1"/>
        <n v="901193" u="1"/>
        <n v="969771" u="1"/>
        <n v="442967" u="1"/>
        <n v="521630" u="1"/>
        <n v="795301" u="1"/>
        <n v="768072" u="1"/>
        <n v="970781" u="1"/>
        <n v="755971" u="1"/>
        <n v="998011" u="1"/>
        <n v="998012" u="1"/>
        <n v="763032" u="1"/>
        <n v="965741" u="1"/>
        <n v="969775" u="1"/>
        <n v="998013" u="1"/>
        <n v="763033" u="1"/>
        <n v="755974" u="1"/>
        <n v="969776" u="1"/>
        <n v="386998" u="1"/>
        <n v="747907" u="1"/>
        <n v="969777" u="1"/>
        <n v="949167002" u="1"/>
        <n v="721687" u="1"/>
        <n v="15818" u="1"/>
        <n v="485328" u="1"/>
        <n v="749927" u="1"/>
        <n v="755978" u="1"/>
        <n v="969781" u="1"/>
        <n v="977849" u="1"/>
        <n v="969782" u="1"/>
        <n v="970791" u="1"/>
        <n v="986927" u="1"/>
        <n v="755981" u="1"/>
        <n v="977851" u="1"/>
        <n v="964741" u="1"/>
        <n v="969784" u="1"/>
        <n v="964742" u="1"/>
        <n v="969785" u="1"/>
        <n v="977853" u="1"/>
        <n v="49065001" u="1"/>
        <n v="755984" u="1"/>
        <n v="341116" u="1"/>
        <n v="926421" u="1"/>
        <n v="59568002" u="1"/>
        <n v="968244002" u="1"/>
        <n v="926422" u="1"/>
        <n v="536133" u="1"/>
        <n v="969788" u="1"/>
        <n v="926423" u="1"/>
        <n v="442976" u="1"/>
        <n v="962730" u="1"/>
        <n v="536135" u="1"/>
        <n v="536136" u="1"/>
        <n v="444994" u="1"/>
        <n v="970802" u="1"/>
        <n v="536139" u="1"/>
        <n v="559335" u="1"/>
        <n v="559336" u="1"/>
        <n v="369863" u="1"/>
        <n v="536141" u="1"/>
        <n v="713637" u="1"/>
        <n v="970805" u="1"/>
        <n v="562363" u="1"/>
        <n v="713638" u="1"/>
        <n v="970806" u="1"/>
        <n v="536143" u="1"/>
        <n v="957696" u="1"/>
        <n v="3859" u="1"/>
        <n v="106426" u="1"/>
        <n v="990977" u="1"/>
        <n v="536144" u="1"/>
        <n v="562365" u="1"/>
        <n v="957697" u="1"/>
        <n v="990978" u="1"/>
        <n v="957698" u="1"/>
        <n v="955683" u="1"/>
        <n v="938023005" u="1"/>
        <n v="395583" u="1"/>
        <n v="952081002" u="1"/>
        <n v="940560" u="1"/>
        <n v="964764" u="1"/>
        <n v="476544001" u="1"/>
        <n v="940563" u="1"/>
        <n v="902242" u="1"/>
        <n v="1014186" u="1"/>
        <n v="988974" u="1"/>
        <n v="969813" u="1"/>
        <n v="969814" u="1"/>
        <n v="988976" u="1"/>
        <n v="985951" u="1"/>
        <n v="575493" u="1"/>
        <n v="720717" u="1"/>
        <n v="752989" u="1"/>
        <n v="954689" u="1"/>
        <n v="985953" u="1"/>
        <n v="567426" u="1"/>
        <n v="575494" u="1"/>
        <n v="752990" u="1"/>
        <n v="970826" u="1"/>
        <n v="972843" u="1"/>
        <n v="786271" u="1"/>
        <n v="985954" u="1"/>
        <n v="1034362" u="1"/>
        <n v="48388003" u="1"/>
        <n v="752991" u="1"/>
        <n v="972844" u="1"/>
        <n v="969819" u="1"/>
        <n v="985955" u="1"/>
        <n v="575496" u="1"/>
        <n v="464674" u="1"/>
        <n v="786273" u="1"/>
        <n v="985956" u="1"/>
        <n v="985957" u="1"/>
        <n v="48420001" u="1"/>
        <n v="535158" u="1"/>
        <n v="988983" u="1"/>
        <n v="566422" u="1"/>
        <n v="985958" u="1"/>
        <n v="535159" u="1"/>
        <n v="988984" u="1"/>
        <n v="985959" u="1"/>
        <n v="985960" u="1"/>
        <n v="964782" u="1"/>
        <n v="970833" u="1"/>
        <n v="993020" u="1"/>
        <n v="949167001" u="1"/>
        <n v="955706" u="1"/>
        <n v="575502" u="1"/>
        <n v="964783" u="1"/>
        <n v="955707" u="1"/>
        <n v="938563" u="1"/>
        <n v="985963" u="1"/>
        <n v="716694" u="1"/>
        <n v="932513" u="1"/>
        <n v="464678" u="1"/>
        <n v="955709" u="1"/>
        <n v="971845" u="1"/>
        <n v="985964" u="1"/>
        <n v="992015" u="1"/>
        <n v="955710" u="1"/>
        <n v="985965" u="1"/>
        <n v="352231" u="1"/>
        <n v="970838" u="1"/>
        <n v="969830" u="1"/>
        <n v="970839" u="1"/>
        <n v="971848" u="1"/>
        <n v="6632" u="1"/>
        <n v="970840" u="1"/>
        <n v="774183" u="1"/>
        <n v="969832" u="1"/>
        <n v="971849" u="1"/>
        <n v="52878001" u="1"/>
        <n v="911340" u="1"/>
        <n v="965800" u="1"/>
        <n v="747966" u="1"/>
        <n v="747967" u="1"/>
        <n v="768137" u="1"/>
        <n v="564421" u="1"/>
        <n v="851844" u="1"/>
        <n v="564422" u="1"/>
        <n v="532151" u="1"/>
        <n v="703596" u="1"/>
        <n v="956731" u="1"/>
        <n v="532154" u="1"/>
        <n v="969843" u="1"/>
        <n v="956733" u="1"/>
        <n v="969844" u="1"/>
        <n v="39845" u="1"/>
        <n v="923455" u="1"/>
        <n v="923457" u="1"/>
        <n v="965814" u="1"/>
        <n v="969848" u="1"/>
        <n v="923458" u="1"/>
        <n v="965815" u="1"/>
        <n v="795379" u="1"/>
        <n v="454604" u="1"/>
        <n v="955731" u="1"/>
        <n v="965816" u="1"/>
        <n v="970859" u="1"/>
        <n v="965817" u="1"/>
        <n v="970860" u="1"/>
        <n v="454605" u="1"/>
        <n v="955733" u="1"/>
        <n v="938589" u="1"/>
        <n v="970861" u="1"/>
        <n v="965819" u="1"/>
        <n v="740924" u="1"/>
        <n v="966829" u="1"/>
        <n v="982965" u="1"/>
        <n v="733866" u="1"/>
        <n v="968847" u="1"/>
        <n v="701595" u="1"/>
        <n v="814547" u="1"/>
        <n v="294760" u="1"/>
        <n v="968849" u="1"/>
        <n v="982968" u="1"/>
        <n v="1024317" u="1"/>
        <n v="36001" u="1"/>
        <n v="701598" u="1"/>
        <n v="955740" u="1"/>
        <n v="786313" u="1"/>
        <n v="39846" u="1"/>
        <n v="974903" u="1"/>
        <n v="982971" u="1"/>
        <n v="968853" u="1"/>
        <n v="970870" u="1"/>
        <n v="970871" u="1"/>
        <n v="101459001" u="1"/>
        <n v="970872" u="1"/>
        <n v="982974" u="1"/>
        <n v="422339" u="1"/>
        <n v="965830" u="1"/>
        <n v="431416" u="1"/>
        <n v="967848" u="1"/>
        <n v="912382" u="1"/>
        <n v="982977" u="1"/>
        <n v="517658001" u="1"/>
        <n v="912383" u="1"/>
        <n v="974910" u="1"/>
        <n v="974911" u="1"/>
        <n v="1024328" u="1"/>
        <n v="732872" u="1"/>
        <n v="912385" u="1"/>
        <n v="970878" u="1"/>
        <n v="982980" u="1"/>
        <n v="1024329" u="1"/>
        <n v="970879" u="1"/>
        <n v="96224" u="1"/>
        <n v="973905" u="1"/>
        <n v="970880" u="1"/>
        <n v="974914" u="1"/>
        <n v="973906" u="1"/>
        <n v="940626" u="1"/>
        <n v="968864" u="1"/>
        <n v="970881" u="1"/>
        <n v="974915" u="1"/>
        <n v="899278" u="1"/>
        <n v="967856" u="1"/>
        <n v="922474" u="1"/>
        <n v="940627" u="1"/>
        <n v="968865" u="1"/>
        <n v="970882" u="1"/>
        <n v="955755" u="1"/>
        <n v="974917" u="1"/>
        <n v="940629" u="1"/>
        <n v="968867" u="1"/>
        <n v="955757" u="1"/>
        <n v="974919" u="1"/>
        <n v="974920" u="1"/>
        <n v="235344" u="1"/>
        <n v="719770" u="1"/>
        <n v="929538" u="1"/>
        <n v="955759" u="1"/>
        <n v="37578" u="1"/>
        <n v="971896" u="1"/>
        <n v="137772" u="1"/>
        <n v="475293" u="1"/>
        <n v="970888" u="1"/>
        <n v="974922" u="1"/>
        <n v="955761" u="1"/>
        <n v="970889" u="1"/>
        <n v="974923" u="1"/>
        <n v="48218002" u="1"/>
        <n v="1019074001" u="1"/>
        <n v="701620" u="1"/>
        <n v="940635" u="1"/>
        <n v="954754" u="1"/>
        <n v="968873" u="1"/>
        <n v="940637" u="1"/>
        <n v="974926" u="1"/>
        <n v="912400" u="1"/>
        <n v="960808" u="1"/>
        <n v="912401" u="1"/>
        <n v="817103001" u="1"/>
        <n v="512612" u="1"/>
        <n v="569514" u="1"/>
        <n v="792393" u="1"/>
        <n v="1022331" u="1"/>
        <n v="569515" u="1"/>
        <n v="974932" u="1"/>
        <n v="923499" u="1"/>
        <n v="1022332" u="1"/>
        <n v="974933" u="1"/>
        <n v="923500" u="1"/>
        <n v="569517" u="1"/>
        <n v="1001155" u="1"/>
        <n v="569518" u="1"/>
        <n v="569519" u="1"/>
        <n v="940647" u="1"/>
        <n v="719786" u="1"/>
        <n v="37579" u="1"/>
        <n v="569520" u="1"/>
        <n v="923504" u="1"/>
        <n v="971912" u="1"/>
        <n v="31045" u="1"/>
        <n v="746009" u="1"/>
        <n v="768196" u="1"/>
        <n v="48423001" u="1"/>
        <n v="938023003" u="1"/>
        <n v="957796" u="1"/>
        <n v="969898" u="1"/>
        <n v="971915" u="1"/>
        <n v="969899" u="1"/>
        <n v="896279" u="1"/>
        <n v="935611" u="1"/>
        <n v="969900" u="1"/>
        <n v="547339" u="1"/>
        <n v="989062" u="1"/>
        <n v="955782" u="1"/>
        <n v="959816" u="1"/>
        <n v="971918" u="1"/>
        <n v="989063" u="1"/>
        <n v="767194" u="1"/>
        <n v="935614" u="1"/>
        <n v="955784" u="1"/>
        <n v="5498" u="1"/>
        <n v="547342" u="1"/>
        <n v="365883" u="1"/>
        <n v="716771" u="1"/>
        <n v="794426" u="1"/>
        <n v="971922" u="1"/>
        <n v="964863" u="1"/>
        <n v="246697" u="1"/>
        <n v="175850" u="1"/>
        <n v="365885" u="1"/>
        <n v="733920" u="1"/>
        <n v="756107" u="1"/>
        <n v="957807" u="1"/>
        <n v="767909003" u="1"/>
        <n v="750057" u="1"/>
        <n v="35500" u="1"/>
        <n v="750058" u="1"/>
        <n v="969911" u="1"/>
        <n v="1000166" u="1"/>
        <n v="750059" u="1"/>
        <n v="1000167" u="1"/>
        <n v="750060" u="1"/>
        <n v="814604" u="1"/>
        <n v="1000168" u="1"/>
        <n v="773256" u="1"/>
        <n v="1000169" u="1"/>
        <n v="1016305" u="1"/>
        <n v="887219" u="1"/>
        <n v="889236" u="1"/>
        <n v="935627" u="1"/>
        <n v="1000171" u="1"/>
        <n v="890245" u="1"/>
        <n v="940670" u="1"/>
        <n v="780319" u="1"/>
        <n v="887220" u="1"/>
        <n v="889237" u="1"/>
        <n v="1000172" u="1"/>
        <n v="887221" u="1"/>
        <n v="955799" u="1"/>
        <n v="1000173" u="1"/>
        <n v="887222" u="1"/>
        <n v="935630" u="1"/>
        <n v="955800" u="1"/>
        <n v="365891" u="1"/>
        <n v="887223" u="1"/>
        <n v="889240" u="1"/>
        <n v="955801" u="1"/>
        <n v="506577" u="1"/>
        <n v="889241" u="1"/>
        <n v="506578" u="1"/>
        <n v="970931" u="1"/>
        <n v="1000178" u="1"/>
        <n v="484896" u="1"/>
        <n v="570558" u="1"/>
        <n v="935635" u="1"/>
        <n v="961856" u="1"/>
        <n v="1000179" u="1"/>
        <n v="438001" u="1"/>
        <n v="935636" u="1"/>
        <n v="980010" u="1"/>
        <n v="1000180" u="1"/>
        <n v="814617" u="1"/>
        <n v="935637" u="1"/>
        <n v="969926" u="1"/>
        <n v="980011" u="1"/>
        <n v="713768" u="1"/>
        <n v="955808" u="1"/>
        <n v="955809" u="1"/>
        <n v="1002200" u="1"/>
        <n v="546359" u="1"/>
        <n v="955810" u="1"/>
        <n v="792434" u="1"/>
        <n v="814622" u="1"/>
        <n v="955812" u="1"/>
        <n v="768743004" u="1"/>
        <n v="935643" u="1"/>
        <n v="1002204" u="1"/>
        <n v="485446007" u="1"/>
        <n v="10447" u="1"/>
        <n v="546363" u="1"/>
        <n v="442544" u="1"/>
        <n v="935645" u="1"/>
        <n v="957834" u="1"/>
        <n v="733535001" u="1"/>
        <n v="403214" u="1"/>
        <n v="546367" u="1"/>
        <n v="957835" u="1"/>
        <n v="957836" u="1"/>
        <n v="969938" u="1"/>
        <n v="403215" u="1"/>
        <n v="246705" u="1"/>
        <n v="969940" u="1"/>
        <n v="969941" u="1"/>
        <n v="741012" u="1"/>
        <n v="1037511" u="1"/>
        <n v="969942" u="1"/>
        <n v="890271" u="1"/>
        <n v="969943" u="1"/>
        <n v="246706" u="1"/>
        <n v="969944" u="1"/>
        <n v="970953" u="1"/>
        <n v="915486" u="1"/>
        <n v="969945" u="1"/>
        <n v="741016" u="1"/>
        <n v="987090" u="1"/>
        <n v="969946" u="1"/>
        <n v="787408" u="1"/>
        <n v="969947" u="1"/>
        <n v="246707" u="1"/>
        <n v="787409" u="1"/>
        <n v="474831014" u="1"/>
        <n v="969948" u="1"/>
        <n v="987093" u="1"/>
        <n v="969949" u="1"/>
        <n v="973525005" u="1"/>
        <n v="987094" u="1"/>
        <n v="955831" u="1"/>
        <n v="969950" u="1"/>
        <n v="10400" u="1"/>
        <n v="987095" u="1"/>
        <n v="969951" u="1"/>
        <n v="987096" u="1"/>
        <n v="536297" u="1"/>
        <n v="969952" u="1"/>
        <n v="970961" u="1"/>
        <n v="987097" u="1"/>
        <n v="969953" u="1"/>
        <n v="970962" u="1"/>
        <n v="987098" u="1"/>
        <n v="546384" u="1"/>
        <n v="703710" u="1"/>
        <n v="969954" u="1"/>
        <n v="936674" u="1"/>
        <n v="966930" u="1"/>
        <n v="703712" u="1"/>
        <n v="955837" u="1"/>
        <n v="966931" u="1"/>
        <n v="969802004" u="1"/>
        <n v="47857" u="1"/>
        <n v="955838" u="1"/>
        <n v="767909002" u="1"/>
        <n v="975001" u="1"/>
        <n v="955840" u="1"/>
        <n v="955841" u="1"/>
        <n v="973994" u="1"/>
        <n v="968952" u="1"/>
        <n v="911468" u="1"/>
        <n v="968953" u="1"/>
        <n v="911469" u="1"/>
        <n v="933656" u="1"/>
        <n v="955843" u="1"/>
        <n v="1022404" u="1"/>
        <n v="753135" u="1"/>
        <n v="4813" u="1"/>
        <n v="719855" u="1"/>
        <n v="911470" u="1"/>
        <n v="955844" u="1"/>
        <n v="928615" u="1"/>
        <n v="422389" u="1"/>
        <n v="911471" u="1"/>
        <n v="957862" u="1"/>
        <n v="518701" u="1"/>
        <n v="700695" u="1"/>
        <n v="767256" u="1"/>
        <n v="773307" u="1"/>
        <n v="928616" u="1"/>
        <n v="485925" u="1"/>
        <n v="767257" u="1"/>
        <n v="946770" u="1"/>
        <n v="1017365" u="1"/>
        <n v="946771" u="1"/>
        <n v="964924" u="1"/>
        <n v="974001" u="1"/>
        <n v="955849" u="1"/>
        <n v="957866" u="1"/>
        <n v="946773" u="1"/>
        <n v="964926" u="1"/>
        <n v="504080" u="1"/>
        <n v="955850" u="1"/>
        <n v="955851" u="1"/>
        <n v="969970" u="1"/>
        <n v="974004" u="1"/>
        <n v="912486" u="1"/>
        <n v="792475" u="1"/>
        <n v="935682" u="1"/>
        <n v="957869" u="1"/>
        <n v="761212" u="1"/>
        <n v="974006" u="1"/>
        <n v="912488" u="1"/>
        <n v="984092" u="1"/>
        <n v="167042" u="1"/>
        <n v="984093" u="1"/>
        <n v="437522" u="1"/>
        <n v="814666" u="1"/>
        <n v="974009" u="1"/>
        <n v="984094" u="1"/>
        <n v="946780" u="1"/>
        <n v="955857" u="1"/>
        <n v="35315" u="1"/>
        <n v="970985" u="1"/>
        <n v="752141" u="1"/>
        <n v="955858" u="1"/>
        <n v="955859" u="1"/>
        <n v="955860" u="1"/>
        <n v="969979" u="1"/>
        <n v="716846" u="1"/>
        <n v="993175" u="1"/>
        <n v="969980" u="1"/>
        <n v="48418002" u="1"/>
        <n v="890309" u="1"/>
        <n v="993176" u="1"/>
        <n v="955862" u="1"/>
        <n v="969981" u="1"/>
        <n v="912497" u="1"/>
        <n v="955863" u="1"/>
        <n v="959897" u="1"/>
        <n v="969982" u="1"/>
        <n v="928634" u="1"/>
        <n v="966957" u="1"/>
        <n v="970991" u="1"/>
        <n v="969983" u="1"/>
        <n v="928635" u="1"/>
        <n v="970992" u="1"/>
        <n v="969984" u="1"/>
        <n v="976035" u="1"/>
        <n v="1033520" u="1"/>
        <n v="969985" u="1"/>
        <n v="714835" u="1"/>
        <n v="987130" u="1"/>
        <n v="406264" u="1"/>
        <n v="969986" u="1"/>
        <n v="714836" u="1"/>
        <n v="987131" u="1"/>
        <n v="1033522" u="1"/>
        <n v="969987" u="1"/>
        <n v="714837" u="1"/>
        <n v="987132" u="1"/>
        <n v="714838" u="1"/>
        <n v="987133" u="1"/>
        <n v="976040" u="1"/>
        <n v="987134" u="1"/>
        <n v="1033525" u="1"/>
        <n v="969990" u="1"/>
        <n v="987135" u="1"/>
        <n v="935702" u="1"/>
        <n v="969991" u="1"/>
        <n v="981086" u="1"/>
        <n v="496024" u="1"/>
        <n v="938730" u="1"/>
        <n v="981087" u="1"/>
        <n v="81364" u="1"/>
        <n v="957892" u="1"/>
        <n v="981088" u="1"/>
        <n v="905451" u="1"/>
        <n v="989157" u="1"/>
        <n v="935708" u="1"/>
        <n v="969998" u="1"/>
        <n v="568617" u="1"/>
        <n v="938737" u="1"/>
        <n v="989162" u="1"/>
        <n v="568618" u="1"/>
        <n v="784437" u="1"/>
        <n v="959916" u="1"/>
        <n v="965967" u="1"/>
        <n v="938738" u="1"/>
        <n v="964959" u="1"/>
        <n v="1015384" u="1"/>
        <n v="568619" u="1"/>
        <n v="965968" u="1"/>
        <n v="964960" u="1"/>
        <n v="1015385" u="1"/>
        <n v="27298" u="1"/>
        <n v="969802003" u="1"/>
        <n v="767909001" u="1"/>
        <n v="955886" u="1"/>
        <n v="955887" u="1"/>
        <n v="190498" u="1"/>
        <n v="984127" u="1"/>
        <n v="955890" u="1"/>
        <n v="935721" u="1"/>
        <n v="971019" u="1"/>
        <n v="1001274" u="1"/>
        <n v="172346" u="1"/>
        <n v="936731" u="1"/>
        <n v="1023462" u="1"/>
        <n v="911519" u="1"/>
        <n v="1023463" u="1"/>
        <n v="754194" u="1"/>
        <n v="911520" u="1"/>
        <n v="955895" u="1"/>
        <n v="739068" u="1"/>
        <n v="989177" u="1"/>
        <n v="1011364" u="1"/>
        <n v="507129" u="1"/>
        <n v="955897" u="1"/>
        <n v="245968" u="1"/>
        <n v="970017" u="1"/>
        <n v="714867" u="1"/>
        <n v="507130" u="1"/>
        <n v="986695002" u="1"/>
        <n v="782438" u="1"/>
        <n v="474834011" u="1"/>
        <n v="962960" u="1"/>
        <n v="507131" u="1"/>
        <n v="782439" u="1"/>
        <n v="970020" u="1"/>
        <n v="245969" u="1"/>
        <n v="935733" u="1"/>
        <n v="962963" u="1"/>
        <n v="970023" u="1"/>
        <n v="962964" u="1"/>
        <n v="890353" u="1"/>
        <n v="955906" u="1"/>
        <n v="973051" u="1"/>
        <n v="970026" u="1"/>
        <n v="938763" u="1"/>
        <n v="938764" u="1"/>
        <n v="485446006" u="1"/>
        <n v="935739" u="1"/>
        <n v="938765" u="1"/>
        <n v="970029" u="1"/>
        <n v="1034573" u="1"/>
        <n v="701769" u="1"/>
        <n v="276190" u="1"/>
        <n v="935742" u="1"/>
        <n v="768370001" u="1"/>
        <n v="206388" u="1"/>
        <n v="971040" u="1"/>
        <n v="971041" u="1"/>
        <n v="955914" u="1"/>
        <n v="971042" u="1"/>
        <n v="955915" u="1"/>
        <n v="704799" u="1"/>
        <n v="971043" u="1"/>
        <n v="953899" u="1"/>
        <n v="971044" u="1"/>
        <n v="971045" u="1"/>
        <n v="431502" u="1"/>
        <n v="903476" u="1"/>
        <n v="955918" u="1"/>
        <n v="936757" u="1"/>
        <n v="971046" u="1"/>
        <n v="903477" u="1"/>
        <n v="476381" u="1"/>
        <n v="971047" u="1"/>
        <n v="935750" u="1"/>
        <n v="971048" u="1"/>
        <n v="933734" u="1"/>
        <n v="476382" u="1"/>
        <n v="431504" u="1"/>
        <n v="935752" u="1"/>
        <n v="935754" u="1"/>
        <n v="982146" u="1"/>
        <n v="982147" u="1"/>
        <n v="982148" u="1"/>
        <n v="946851" u="1"/>
        <n v="955928" u="1"/>
        <n v="970047" u="1"/>
        <n v="36454" u="1"/>
        <n v="295360" u="1"/>
        <n v="903487" u="1"/>
        <n v="982150" u="1"/>
        <n v="982151" u="1"/>
        <n v="960973" u="1"/>
        <n v="982152" u="1"/>
        <n v="1040645" u="1"/>
        <n v="960974" u="1"/>
        <n v="960975" u="1"/>
        <n v="983162" u="1"/>
        <n v="969802002" u="1"/>
        <n v="923661" u="1"/>
        <n v="960976" u="1"/>
        <n v="970053" u="1"/>
        <n v="982155" u="1"/>
        <n v="461261" u="1"/>
        <n v="981147" u="1"/>
        <n v="935765" u="1"/>
        <n v="982156" u="1"/>
        <n v="981148" u="1"/>
        <n v="982157" u="1"/>
        <n v="960979" u="1"/>
        <n v="935767" u="1"/>
        <n v="982158" u="1"/>
        <n v="981150" u="1"/>
        <n v="935768" u="1"/>
        <n v="982159" u="1"/>
        <n v="935769" u="1"/>
        <n v="982160" u="1"/>
        <n v="902489" u="1"/>
        <n v="935770" u="1"/>
        <n v="982161" u="1"/>
        <n v="938796" u="1"/>
        <n v="963000" u="1"/>
        <n v="981153" u="1"/>
        <n v="982162" u="1"/>
        <n v="100912" u="1"/>
        <n v="982163" u="1"/>
        <n v="973087" u="1"/>
        <n v="982164" u="1"/>
        <n v="902493" u="1"/>
        <n v="973088" u="1"/>
        <n v="935775" u="1"/>
        <n v="902495" u="1"/>
        <n v="407312" u="1"/>
        <n v="955946" u="1"/>
        <n v="515726" u="1"/>
        <n v="902496" u="1"/>
        <n v="981159" u="1"/>
        <n v="935777" u="1"/>
        <n v="970066" u="1"/>
        <n v="496565" u="1"/>
        <n v="48388004" u="1"/>
        <n v="407313" u="1"/>
        <n v="935778" u="1"/>
        <n v="515727" u="1"/>
        <n v="756266" u="1"/>
        <n v="815768" u="1"/>
        <n v="970071" u="1"/>
        <n v="973097" u="1"/>
        <n v="973098" u="1"/>
        <n v="955954" u="1"/>
        <n v="768743001" u="1"/>
        <n v="973100" u="1"/>
        <n v="768375" u="1"/>
        <n v="973101" u="1"/>
        <n v="768376" u="1"/>
        <n v="768377" u="1"/>
        <n v="970079" u="1"/>
        <n v="759303" u="1"/>
        <n v="938816" u="1"/>
        <n v="935791" u="1"/>
        <n v="952936" u="1"/>
        <n v="558613" u="1"/>
        <n v="52878002" u="1"/>
        <n v="941844" u="1"/>
        <n v="127640" u="1"/>
        <n v="781493" u="1"/>
        <n v="938819" u="1"/>
        <n v="973108" u="1"/>
        <n v="431525" u="1"/>
        <n v="449678" u="1"/>
        <n v="781494" u="1"/>
        <n v="938820" u="1"/>
        <n v="971092" u="1"/>
        <n v="987346002" u="1"/>
        <n v="431526" u="1"/>
        <n v="955966" u="1"/>
        <n v="756566003" u="1"/>
        <n v="363453" u="1"/>
        <n v="1033622" u="1"/>
        <n v="1033623" u="1"/>
        <n v="975131" u="1"/>
        <n v="1033624" u="1"/>
        <n v="1033625" u="1"/>
        <n v="781501" u="1"/>
        <n v="1033626" u="1"/>
        <n v="143876" u="1"/>
        <n v="928743" u="1"/>
        <n v="1033627" u="1"/>
        <n v="496578" u="1"/>
        <n v="983203" u="1"/>
        <n v="1033628" u="1"/>
        <n v="788563" u="1"/>
        <n v="970094" u="1"/>
        <n v="337741" u="1"/>
        <n v="971105" u="1"/>
        <n v="701836" u="1"/>
        <n v="784533" u="1"/>
        <n v="761338" u="1"/>
        <n v="344282001" u="1"/>
        <n v="701837" u="1"/>
        <n v="701838" u="1"/>
        <n v="784535" u="1"/>
        <n v="950939" u="1"/>
        <n v="971109" u="1"/>
        <n v="814792" u="1"/>
        <n v="955983" u="1"/>
        <n v="976153" u="1"/>
        <n v="950941" u="1"/>
        <n v="857151" u="1"/>
        <n v="770421" u="1"/>
        <n v="560654" u="1"/>
        <n v="392709" u="1"/>
        <n v="914638" u="1"/>
        <n v="560655" u="1"/>
        <n v="717981" u="1"/>
        <n v="986242" u="1"/>
        <n v="115541" u="1"/>
        <n v="496585" u="1"/>
        <n v="1023557" u="1"/>
        <n v="747229" u="1"/>
        <n v="758323" u="1"/>
        <n v="193549" u="1"/>
        <n v="951957" u="1"/>
        <n v="532422" u="1"/>
        <n v="928763" u="1"/>
        <n v="29539" u="1"/>
        <n v="532423" u="1"/>
        <n v="726055" u="1"/>
        <n v="758328" u="1"/>
        <n v="382124" u="1"/>
        <n v="532425" u="1"/>
        <n v="982216" u="1"/>
        <n v="986250" u="1"/>
        <n v="532426" u="1"/>
        <n v="814806" u="1"/>
        <n v="532427" u="1"/>
        <n v="972133" u="1"/>
        <n v="982218" u="1"/>
        <n v="972134" u="1"/>
        <n v="978185" u="1"/>
        <n v="982219" u="1"/>
        <n v="543522" u="1"/>
        <n v="337752" u="1"/>
        <n v="532429" u="1"/>
        <n v="752282" u="1"/>
        <n v="972135" u="1"/>
        <n v="978186" u="1"/>
        <n v="982220" u="1"/>
        <n v="533438" u="1"/>
        <n v="532430" u="1"/>
        <n v="970119" u="1"/>
        <n v="978187" u="1"/>
        <n v="982221" u="1"/>
        <n v="986255" u="1"/>
        <n v="950958" u="1"/>
        <n v="970120" u="1"/>
        <n v="978188" u="1"/>
        <n v="982222" u="1"/>
        <n v="986256" u="1"/>
        <n v="950959" u="1"/>
        <n v="857169" u="1"/>
        <n v="978189" u="1"/>
        <n v="982223" u="1"/>
        <n v="543526" u="1"/>
        <n v="978190" u="1"/>
        <n v="982224" u="1"/>
        <n v="485446005" u="1"/>
        <n v="970123" u="1"/>
        <n v="978191" u="1"/>
        <n v="982225" u="1"/>
        <n v="967098" u="1"/>
        <n v="758339" u="1"/>
        <n v="978192" u="1"/>
        <n v="982226" u="1"/>
        <n v="961048" u="1"/>
        <n v="967099" u="1"/>
        <n v="978193" u="1"/>
        <n v="982227" u="1"/>
        <n v="986261" u="1"/>
        <n v="140859" u="1"/>
        <n v="967100" u="1"/>
        <n v="46733" u="1"/>
        <n v="978194" u="1"/>
        <n v="967101" u="1"/>
        <n v="978195" u="1"/>
        <n v="1014501" u="1"/>
        <n v="978196" u="1"/>
        <n v="1014502" u="1"/>
        <n v="978197" u="1"/>
        <n v="1014503" u="1"/>
        <n v="978198" u="1"/>
        <n v="978199" u="1"/>
        <n v="978200" u="1"/>
        <n v="78608" u="1"/>
        <n v="978201" u="1"/>
        <n v="978202" u="1"/>
        <n v="978203" u="1"/>
        <n v="940889" u="1"/>
        <n v="39359" u="1"/>
        <n v="433569" u="1"/>
        <n v="943916" u="1"/>
        <n v="718013" u="1"/>
        <n v="950977" u="1"/>
        <n v="96888" u="1"/>
        <n v="433571" u="1"/>
        <n v="485445002" u="1"/>
        <n v="740205" u="1"/>
        <n v="983254" u="1"/>
        <n v="704909" u="1"/>
        <n v="791640" u="1"/>
        <n v="993340" u="1"/>
        <n v="773488" u="1"/>
        <n v="916695" u="1"/>
        <n v="902577" u="1"/>
        <n v="984266" u="1"/>
        <n v="916697" u="1"/>
        <n v="970149" u="1"/>
        <n v="947963" u="1"/>
        <n v="535487" u="1"/>
        <n v="773493" u="1"/>
        <n v="912666" u="1"/>
        <n v="944938" u="1"/>
        <n v="274233" u="1"/>
        <n v="947964" u="1"/>
        <n v="733154" u="1"/>
        <n v="912667" u="1"/>
        <n v="1015534" u="1"/>
        <n v="374075" u="1"/>
        <n v="947965" u="1"/>
        <n v="163053" u="1"/>
        <n v="773496" u="1"/>
        <n v="979230" u="1"/>
        <n v="955028" u="1"/>
        <n v="979232" u="1"/>
        <n v="752320" u="1"/>
        <n v="970156" u="1"/>
        <n v="979233" u="1"/>
        <n v="76594" u="1"/>
        <n v="791653" u="1"/>
        <n v="979235" u="1"/>
        <n v="927802" u="1"/>
        <n v="927803" u="1"/>
        <n v="934863" u="1"/>
        <n v="927804" u="1"/>
        <n v="934864" u="1"/>
        <n v="967136" u="1"/>
        <n v="768752003" u="1"/>
        <n v="934865" u="1"/>
        <n v="784599" u="1"/>
        <n v="733974004" u="1"/>
        <n v="967138" u="1"/>
        <n v="752328" u="1"/>
        <n v="966130" u="1"/>
        <n v="343322" u="1"/>
        <n v="752329" u="1"/>
        <n v="527434" u="1"/>
        <n v="773508" u="1"/>
        <n v="752330" u="1"/>
        <n v="955039" u="1"/>
        <n v="752331" u="1"/>
        <n v="955040" u="1"/>
        <n v="768379002" u="1"/>
        <n v="759392" u="1"/>
        <n v="898565" u="1"/>
        <n v="955041" u="1"/>
        <n v="752333" u="1"/>
        <n v="955042" u="1"/>
        <n v="987314" u="1"/>
        <n v="752334" u="1"/>
        <n v="752335" u="1"/>
        <n v="780573" u="1"/>
        <n v="998409" u="1"/>
        <n v="998410" u="1"/>
        <n v="934875" u="1"/>
        <n v="955045" u="1"/>
        <n v="934876" u="1"/>
        <n v="752338" u="1"/>
        <n v="984294" u="1"/>
        <n v="916725" u="1"/>
        <n v="934879" u="1"/>
        <n v="955049" u="1"/>
        <n v="975219" u="1"/>
        <n v="955050" u="1"/>
        <n v="987322" u="1"/>
        <n v="987323" u="1"/>
        <n v="1003459" u="1"/>
        <n v="457794" u="1"/>
        <n v="984298" u="1"/>
        <n v="930848" u="1"/>
        <n v="987324" u="1"/>
        <n v="1003460" u="1"/>
        <n v="955053" u="1"/>
        <n v="1003461" u="1"/>
        <n v="722090" u="1"/>
        <n v="756566001" u="1"/>
        <n v="987326" u="1"/>
        <n v="1003462" u="1"/>
        <n v="396035005" u="1"/>
        <n v="956063" u="1"/>
        <n v="987327" u="1"/>
        <n v="1003463" u="1"/>
        <n v="977243" u="1"/>
        <n v="973210" u="1"/>
        <n v="977244" u="1"/>
        <n v="457797" u="1"/>
        <n v="954235001" u="1"/>
        <n v="914718" u="1"/>
        <n v="977246" u="1"/>
        <n v="955060" u="1"/>
        <n v="954052" u="1"/>
        <n v="955061" u="1"/>
        <n v="457799" u="1"/>
        <n v="954053" u="1"/>
        <n v="459312" u="1"/>
        <n v="527459" u="1"/>
        <n v="987335" u="1"/>
        <n v="709998" u="1"/>
        <n v="955064" u="1"/>
        <n v="977251" u="1"/>
        <n v="987336" u="1"/>
        <n v="977252" u="1"/>
        <n v="987337" u="1"/>
        <n v="977253" u="1"/>
        <n v="531497" u="1"/>
        <n v="977255" u="1"/>
        <n v="955069" u="1"/>
        <n v="961120" u="1"/>
        <n v="497349002" u="1"/>
        <n v="1001461" u="1"/>
        <n v="464863" u="1"/>
        <n v="1030708" u="1"/>
        <n v="984318" u="1"/>
        <n v="956081" u="1"/>
        <n v="984319" u="1"/>
        <n v="786654" u="1"/>
        <n v="984320" u="1"/>
        <n v="733537001" u="1"/>
        <n v="955074" u="1"/>
        <n v="521341" u="1"/>
        <n v="786655" u="1"/>
        <n v="786656" u="1"/>
        <n v="986339" u="1"/>
        <n v="1033739" u="1"/>
        <n v="753377" u="1"/>
        <n v="953060" u="1"/>
        <n v="973231" u="1"/>
        <n v="975248" u="1"/>
        <n v="769515" u="1"/>
        <n v="973232" u="1"/>
        <n v="769516" u="1"/>
        <n v="973233" u="1"/>
        <n v="521344" u="1"/>
        <n v="973234" u="1"/>
        <n v="973235" u="1"/>
        <n v="521345" u="1"/>
        <n v="973236" u="1"/>
        <n v="983321" u="1"/>
        <n v="973237" u="1"/>
        <n v="983322" u="1"/>
        <n v="989373" u="1"/>
        <n v="521346" u="1"/>
        <n v="770529" u="1"/>
        <n v="793725" u="1"/>
        <n v="983323" u="1"/>
        <n v="989374" u="1"/>
        <n v="770530" u="1"/>
        <n v="952060" u="1"/>
        <n v="955086" u="1"/>
        <n v="973239" u="1"/>
        <n v="980299" u="1"/>
        <n v="787676" u="1"/>
        <n v="983325" u="1"/>
        <n v="768379001" u="1"/>
        <n v="973241" u="1"/>
        <n v="983326" u="1"/>
        <n v="61614" u="1"/>
        <n v="784652" u="1"/>
        <n v="952063" u="1"/>
        <n v="986352" u="1"/>
        <n v="375620" u="1"/>
        <n v="973242" u="1"/>
        <n v="983327" u="1"/>
        <n v="784653" u="1"/>
        <n v="952064" u="1"/>
        <n v="956098" u="1"/>
        <n v="982319" u="1"/>
        <n v="986353" u="1"/>
        <n v="787679" u="1"/>
        <n v="961141" u="1"/>
        <n v="973243" u="1"/>
        <n v="983328" u="1"/>
        <n v="485446004" u="1"/>
        <n v="952065" u="1"/>
        <n v="982320" u="1"/>
        <n v="986354" u="1"/>
        <n v="973244" u="1"/>
        <n v="983329" u="1"/>
        <n v="784655" u="1"/>
        <n v="956100" u="1"/>
        <n v="964168" u="1"/>
        <n v="982321" u="1"/>
        <n v="986355" u="1"/>
        <n v="89082" u="1"/>
        <n v="961143" u="1"/>
        <n v="982322" u="1"/>
        <n v="986356" u="1"/>
        <n v="787682" u="1"/>
        <n v="956102" u="1"/>
        <n v="982323" u="1"/>
        <n v="986357" u="1"/>
        <n v="787683" u="1"/>
        <n v="961145" u="1"/>
        <n v="985349" u="1"/>
        <n v="982324" u="1"/>
        <n v="986358" u="1"/>
        <n v="787684" u="1"/>
        <n v="985350" u="1"/>
        <n v="497652" u="1"/>
        <n v="666665" u="1"/>
        <n v="942994" u="1"/>
        <n v="955096" u="1"/>
        <n v="985351" u="1"/>
        <n v="1017623" u="1"/>
        <n v="972241" u="1"/>
        <n v="666666" u="1"/>
        <n v="955097" u="1"/>
        <n v="982327" u="1"/>
        <n v="789704" u="1"/>
        <n v="209210" u="1"/>
        <n v="506730" u="1"/>
        <n v="529512" u="1"/>
        <n v="322679" u="1"/>
        <n v="789706" u="1"/>
        <n v="732222" u="1"/>
        <n v="529514" u="1"/>
        <n v="789707" u="1"/>
        <n v="1001492" u="1"/>
        <n v="964179" u="1"/>
        <n v="972247" u="1"/>
        <n v="506732" u="1"/>
        <n v="789709" u="1"/>
        <n v="1001494" u="1"/>
        <n v="49463010" u="1"/>
        <n v="318647" u="1"/>
        <n v="964180" u="1"/>
        <n v="563806" u="1"/>
        <n v="916781" u="1"/>
        <n v="964181" u="1"/>
        <n v="504212" u="1"/>
        <n v="923842" u="1"/>
        <n v="952080" u="1"/>
        <n v="964182" u="1"/>
        <n v="923843" u="1"/>
        <n v="318649" u="1"/>
        <n v="923844" u="1"/>
        <n v="952082" u="1"/>
        <n v="964184" u="1"/>
        <n v="767527" u="1"/>
        <n v="923845" u="1"/>
        <n v="964185" u="1"/>
        <n v="972253" u="1"/>
        <n v="974270" u="1"/>
        <n v="967211" u="1"/>
        <n v="756435" u="1"/>
        <n v="964186" u="1"/>
        <n v="970237" u="1"/>
        <n v="974271" u="1"/>
        <n v="955110" u="1"/>
        <n v="485445001" u="1"/>
        <n v="519342" u="1"/>
        <n v="970238" u="1"/>
        <n v="1027723" u="1"/>
        <n v="970239" u="1"/>
        <n v="980324" u="1"/>
        <n v="1026715" u="1"/>
        <n v="955112" u="1"/>
        <n v="964189" u="1"/>
        <n v="980325" u="1"/>
        <n v="1026716" u="1"/>
        <n v="955113" u="1"/>
        <n v="724167" u="1"/>
        <n v="972258" u="1"/>
        <n v="986377" u="1"/>
        <n v="787703" u="1"/>
        <n v="955114" u="1"/>
        <n v="986378" u="1"/>
        <n v="955115" u="1"/>
        <n v="977302" u="1"/>
        <n v="985370" u="1"/>
        <n v="754424" u="1"/>
        <n v="972260" u="1"/>
        <n v="986379" u="1"/>
        <n v="977303" u="1"/>
        <n v="985371" u="1"/>
        <n v="985372" u="1"/>
        <n v="754426" u="1"/>
        <n v="968228" u="1"/>
        <n v="970245" u="1"/>
        <n v="755435" u="1"/>
        <n v="757452" u="1"/>
        <n v="914778" u="1"/>
        <n v="985373" u="1"/>
        <n v="968229" u="1"/>
        <n v="970246" u="1"/>
        <n v="757453" u="1"/>
        <n v="914779" u="1"/>
        <n v="983357" u="1"/>
        <n v="985374" u="1"/>
        <n v="968230" u="1"/>
        <n v="970247" u="1"/>
        <n v="976298" u="1"/>
        <n v="757454" u="1"/>
        <n v="902678" u="1"/>
        <n v="955120" u="1"/>
        <n v="983358" u="1"/>
        <n v="985375" u="1"/>
        <n v="970248" u="1"/>
        <n v="972265" u="1"/>
        <n v="976299" u="1"/>
        <n v="983359" u="1"/>
        <n v="985376" u="1"/>
        <n v="477507002" u="1"/>
        <n v="952096" u="1"/>
        <n v="12075" u="1"/>
        <n v="904697" u="1"/>
        <n v="961173" u="1"/>
        <n v="983360" u="1"/>
        <n v="985377" u="1"/>
        <n v="972267" u="1"/>
        <n v="983361" u="1"/>
        <n v="41068" u="1"/>
        <n v="960166" u="1"/>
        <n v="902682" u="1"/>
        <n v="955124" u="1"/>
        <n v="983362" u="1"/>
        <n v="960167" u="1"/>
        <n v="962184" u="1"/>
        <n v="972269" u="1"/>
        <n v="902683" u="1"/>
        <n v="983363" u="1"/>
        <n v="960168" u="1"/>
        <n v="970253" u="1"/>
        <n v="976304" u="1"/>
        <n v="754435" u="1"/>
        <n v="960169" u="1"/>
        <n v="970254" u="1"/>
        <n v="976305" u="1"/>
        <n v="962187" u="1"/>
        <n v="970255" u="1"/>
        <n v="972272" u="1"/>
        <n v="976306" u="1"/>
        <n v="477498" u="1"/>
        <n v="487583" u="1"/>
        <n v="970256" u="1"/>
        <n v="976307" u="1"/>
        <n v="38295" u="1"/>
        <n v="754438" u="1"/>
        <n v="970257" u="1"/>
        <n v="972274" u="1"/>
        <n v="161062" u="1"/>
        <n v="392785" u="1"/>
        <n v="477499" u="1"/>
        <n v="923867" u="1"/>
        <n v="970258" u="1"/>
        <n v="976309" u="1"/>
        <n v="733974002" u="1"/>
        <n v="983369" u="1"/>
        <n v="956395002" u="1"/>
        <n v="970259" u="1"/>
        <n v="392786" u="1"/>
        <n v="955132" u="1"/>
        <n v="968243" u="1"/>
        <n v="970260" u="1"/>
        <n v="976311" u="1"/>
        <n v="10720" u="1"/>
        <n v="964210" u="1"/>
        <n v="970261" u="1"/>
        <n v="972278" u="1"/>
        <n v="986397" u="1"/>
        <n v="996482" u="1"/>
        <n v="561819" u="1"/>
        <n v="376147" u="1"/>
        <n v="970262" u="1"/>
        <n v="1028755" u="1"/>
        <n v="971271" u="1"/>
        <n v="354969" u="1"/>
        <n v="970263" u="1"/>
        <n v="955136" u="1"/>
        <n v="970264" u="1"/>
        <n v="976315" u="1"/>
        <n v="970265" u="1"/>
        <n v="976316" u="1"/>
        <n v="986401" u="1"/>
        <n v="20877" u="1"/>
        <n v="983376" u="1"/>
        <n v="970266" u="1"/>
        <n v="972283" u="1"/>
        <n v="375645" u="1"/>
        <n v="757473" u="1"/>
        <n v="929927" u="1"/>
        <n v="970267" u="1"/>
        <n v="471453" u="1"/>
        <n v="970268" u="1"/>
        <n v="976319" u="1"/>
        <n v="970269" u="1"/>
        <n v="971278" u="1"/>
        <n v="970270" u="1"/>
        <n v="976321" u="1"/>
        <n v="971279" u="1"/>
        <n v="970271" u="1"/>
        <n v="971280" u="1"/>
        <n v="970272" u="1"/>
        <n v="971281" u="1"/>
        <n v="970273" u="1"/>
        <n v="889594" u="1"/>
        <n v="970274" u="1"/>
        <n v="782694" u="1"/>
        <n v="950105" u="1"/>
        <n v="970275" u="1"/>
        <n v="970276" u="1"/>
        <n v="763534" u="1"/>
        <n v="971285" u="1"/>
        <n v="923886" u="1"/>
        <n v="970277" u="1"/>
        <n v="986413" u="1"/>
        <n v="971286" u="1"/>
        <n v="970278" u="1"/>
        <n v="986414" u="1"/>
        <n v="363549" u="1"/>
        <n v="522892" u="1"/>
        <n v="970279" u="1"/>
        <n v="991458" u="1"/>
        <n v="556795" u="1"/>
        <n v="970280" u="1"/>
        <n v="965238" u="1"/>
        <n v="970281" u="1"/>
        <n v="976332" u="1"/>
        <n v="986417" u="1"/>
        <n v="932967" u="1"/>
        <n v="983392" u="1"/>
        <n v="970282" u="1"/>
        <n v="976333" u="1"/>
        <n v="970283" u="1"/>
        <n v="59568004" u="1"/>
        <n v="970284" u="1"/>
        <n v="925911" u="1"/>
        <n v="940030" u="1"/>
        <n v="970285" u="1"/>
        <n v="944065" u="1"/>
        <n v="970286" u="1"/>
        <n v="733538002" u="1"/>
        <n v="971295" u="1"/>
        <n v="522392" u="1"/>
        <n v="970287" u="1"/>
        <n v="556803" u="1"/>
        <n v="970288" u="1"/>
        <n v="556804" u="1"/>
        <n v="970289" u="1"/>
        <n v="970290" u="1"/>
        <n v="946362004" u="1"/>
        <n v="556806" u="1"/>
        <n v="970291" u="1"/>
        <n v="566892" u="1"/>
        <n v="927935" u="1"/>
        <n v="970292" u="1"/>
        <n v="942055" u="1"/>
        <n v="944072" u="1"/>
        <n v="973319" u="1"/>
        <n v="1001557" u="1"/>
        <n v="319183" u="1"/>
        <n v="1001558" u="1"/>
        <n v="970295" u="1"/>
        <n v="971304" u="1"/>
        <n v="973321" u="1"/>
        <n v="1001559" u="1"/>
        <n v="768372001" u="1"/>
        <n v="516850" u="1"/>
        <n v="973322" u="1"/>
        <n v="409445" u="1"/>
        <n v="759521" u="1"/>
        <n v="960213" u="1"/>
        <n v="972315" u="1"/>
        <n v="990468" u="1"/>
        <n v="964248" u="1"/>
        <n v="973325" u="1"/>
        <n v="956181" u="1"/>
        <n v="242005" u="1"/>
        <n v="972318" u="1"/>
        <n v="1014675" u="1"/>
        <n v="739355" u="1"/>
        <n v="960217" u="1"/>
        <n v="972319" u="1"/>
        <n v="969294" u="1"/>
        <n v="889623" u="1"/>
        <n v="960219" u="1"/>
        <n v="171663" u="1"/>
        <n v="739358" u="1"/>
        <n v="242006" u="1"/>
        <n v="784741" u="1"/>
        <n v="733974001" u="1"/>
        <n v="127794" u="1"/>
        <n v="784742" u="1"/>
        <n v="960221" u="1"/>
        <n v="956395001" u="1"/>
        <n v="1014681" u="1"/>
        <n v="784744" u="1"/>
        <n v="940053" u="1"/>
        <n v="970308" u="1"/>
        <n v="1014682" u="1"/>
        <n v="773651" u="1"/>
        <n v="970309" u="1"/>
        <n v="935012" u="1"/>
        <n v="700032" u="1"/>
        <n v="970310" u="1"/>
        <n v="974344" u="1"/>
        <n v="700033" u="1"/>
        <n v="974345" u="1"/>
        <n v="700034" u="1"/>
        <n v="479519001" u="1"/>
        <n v="485446003" u="1"/>
        <n v="700035" u="1"/>
        <n v="960228" u="1"/>
        <n v="1016704" u="1"/>
        <n v="438700" u="1"/>
        <n v="700036" u="1"/>
        <n v="960229" u="1"/>
        <n v="1014688" u="1"/>
        <n v="499905001" u="1"/>
        <n v="48373002" u="1"/>
        <n v="508287" u="1"/>
        <n v="960230" u="1"/>
        <n v="970315" u="1"/>
        <n v="1014689" u="1"/>
        <n v="466939" u="1"/>
        <n v="407942" u="1"/>
        <n v="971325" u="1"/>
        <n v="975359" u="1"/>
        <n v="789796" u="1"/>
        <n v="975360" u="1"/>
        <n v="438702" u="1"/>
        <n v="975361" u="1"/>
        <n v="905775" u="1"/>
        <n v="973345" u="1"/>
        <n v="975362" u="1"/>
        <n v="905776" u="1"/>
        <n v="973346" u="1"/>
        <n v="975363" u="1"/>
        <n v="1019737" u="1"/>
        <n v="905777" u="1"/>
        <n v="973347" u="1"/>
        <n v="975364" u="1"/>
        <n v="438704" u="1"/>
        <n v="905778" u="1"/>
        <n v="407945" u="1"/>
        <n v="973348" u="1"/>
        <n v="975365" u="1"/>
        <n v="889643" u="1"/>
        <n v="905779" u="1"/>
        <n v="955196" u="1"/>
        <n v="973349" u="1"/>
        <n v="975366" u="1"/>
        <n v="438705" u="1"/>
        <n v="955197" u="1"/>
        <n v="973350" u="1"/>
        <n v="975367" u="1"/>
        <n v="750472" u="1"/>
        <n v="565917" u="1"/>
        <n v="955198" u="1"/>
        <n v="973351" u="1"/>
        <n v="975368" u="1"/>
        <n v="970326" u="1"/>
        <n v="565918" u="1"/>
        <n v="955199" u="1"/>
        <n v="971335" u="1"/>
        <n v="975369" u="1"/>
        <n v="565919" u="1"/>
        <n v="773670" u="1"/>
        <n v="955200" u="1"/>
        <n v="975370" u="1"/>
        <n v="987472" u="1"/>
        <n v="565920" u="1"/>
        <n v="975371" u="1"/>
        <n v="987473" u="1"/>
        <n v="565921" u="1"/>
        <n v="949151" u="1"/>
        <n v="971338" u="1"/>
        <n v="975372" u="1"/>
        <n v="987474" u="1"/>
        <n v="949152" u="1"/>
        <n v="975373" u="1"/>
        <n v="1023781" u="1"/>
        <n v="722240" u="1"/>
        <n v="366601" u="1"/>
        <n v="975374" u="1"/>
        <n v="1023782" u="1"/>
        <n v="4288" u="1"/>
        <n v="971341" u="1"/>
        <n v="558865" u="1"/>
        <n v="971342" u="1"/>
        <n v="733538001" u="1"/>
        <n v="768373003" u="1"/>
        <n v="971343" u="1"/>
        <n v="992522" u="1"/>
        <n v="971344" u="1"/>
        <n v="985463" u="1"/>
        <n v="3282" u="1"/>
        <n v="958234" u="1"/>
        <n v="992523" u="1"/>
        <n v="971345" u="1"/>
        <n v="985464" u="1"/>
        <n v="758552" u="1"/>
        <n v="901759" u="1"/>
        <n v="972354" u="1"/>
        <n v="992524" u="1"/>
        <n v="985465" u="1"/>
        <n v="972355" u="1"/>
        <n v="992525" u="1"/>
        <n v="946362003" u="1"/>
        <n v="985466" u="1"/>
        <n v="768745001" u="1"/>
        <n v="992526" u="1"/>
        <n v="971348" u="1"/>
        <n v="992527" u="1"/>
        <n v="985468" u="1"/>
        <n v="972358" u="1"/>
        <n v="972359" u="1"/>
        <n v="972360" u="1"/>
        <n v="972361" u="1"/>
        <n v="949166" u="1"/>
        <n v="457877" u="1"/>
        <n v="901767" u="1"/>
        <n v="968328" u="1"/>
        <n v="972362" u="1"/>
        <n v="971354" u="1"/>
        <n v="79391" u="1"/>
        <n v="558878" u="1"/>
        <n v="562912" u="1"/>
        <n v="972363" u="1"/>
        <n v="949168" u="1"/>
        <n v="979423" u="1"/>
        <n v="558879" u="1"/>
        <n v="972364" u="1"/>
        <n v="971356" u="1"/>
        <n v="979424" u="1"/>
        <n v="768380001" u="1"/>
        <n v="768649" u="1"/>
        <n v="944128" u="1"/>
        <n v="971358" u="1"/>
        <n v="979426" u="1"/>
        <n v="768650" u="1"/>
        <n v="979427" u="1"/>
        <n v="948164" u="1"/>
        <n v="971360" u="1"/>
        <n v="985479" u="1"/>
        <n v="900766" u="1"/>
        <n v="971361" u="1"/>
        <n v="979429" u="1"/>
        <n v="985480" u="1"/>
        <n v="366612" u="1"/>
        <n v="900767" u="1"/>
        <n v="971362" u="1"/>
        <n v="979430" u="1"/>
        <n v="985481" u="1"/>
        <n v="781766" u="1"/>
        <n v="1007878003" u="1"/>
        <n v="43785" u="1"/>
        <n v="531660" u="1"/>
        <n v="985485" u="1"/>
        <n v="964922002" u="1"/>
        <n v="86452" u="1"/>
        <n v="758574" u="1"/>
        <n v="962291" u="1"/>
        <n v="562926" u="1"/>
        <n v="758575" u="1"/>
        <n v="758576" u="1"/>
        <n v="61434" u="1"/>
        <n v="407965" u="1"/>
        <n v="971372" u="1"/>
        <n v="407966" u="1"/>
        <n v="984484" u="1"/>
        <n v="56462001" u="1"/>
        <n v="904813" u="1"/>
        <n v="967340" u="1"/>
        <n v="940111" u="1"/>
        <n v="984485" u="1"/>
        <n v="890695" u="1"/>
        <n v="904814" u="1"/>
        <n v="984486" u="1"/>
        <n v="755557" u="1"/>
        <n v="966334" u="1"/>
        <n v="755558" u="1"/>
        <n v="971377" u="1"/>
        <n v="909859" u="1"/>
        <n v="739423" u="1"/>
        <n v="909860" u="1"/>
        <n v="739424" u="1"/>
        <n v="971379" u="1"/>
        <n v="1018779" u="1"/>
        <n v="717238" u="1"/>
        <n v="739425" u="1"/>
        <n v="971380" u="1"/>
        <n v="1031890" u="1"/>
        <n v="909862" u="1"/>
        <n v="962304" u="1"/>
        <n v="717239" u="1"/>
        <n v="963313" u="1"/>
        <n v="977432" u="1"/>
        <n v="564956" u="1"/>
        <n v="963314" u="1"/>
        <n v="977433" u="1"/>
        <n v="4375" u="1"/>
        <n v="948188" u="1"/>
        <n v="1031894" u="1"/>
        <n v="535715" u="1"/>
        <n v="486637" u="1"/>
        <n v="737417" u="1"/>
        <n v="962313" u="1"/>
        <n v="486638" u="1"/>
        <n v="955255" u="1"/>
        <n v="1005680" u="1"/>
        <n v="946362002" u="1"/>
        <n v="889708" u="1"/>
        <n v="940133" u="1"/>
        <n v="448318" u="1"/>
        <n v="1003669" u="1"/>
        <n v="889709" u="1"/>
        <n v="1034933" u="1"/>
        <n v="1003670" u="1"/>
        <n v="1034934" u="1"/>
        <n v="448319" u="1"/>
        <n v="1034935" u="1"/>
        <n v="971401" u="1"/>
        <n v="720287" u="1"/>
        <n v="3818" u="1"/>
        <n v="992584" u="1"/>
        <n v="878625" u="1"/>
        <n v="990569" u="1"/>
        <n v="565991" u="1"/>
        <n v="87970" u="1"/>
        <n v="992587" u="1"/>
        <n v="565992" u="1"/>
        <n v="967375" u="1"/>
        <n v="992588" u="1"/>
        <n v="565993" u="1"/>
        <n v="992589" u="1"/>
        <n v="757609" u="1"/>
        <n v="934097" u="1"/>
        <n v="992590" u="1"/>
        <n v="1007878002" u="1"/>
        <n v="443283" u="1"/>
        <n v="933089" u="1"/>
        <n v="992591" u="1"/>
        <n v="933090" u="1"/>
        <n v="1037974" u="1"/>
        <n v="990575" u="1"/>
        <n v="992592" u="1"/>
        <n v="964922001" u="1"/>
        <n v="756604" u="1"/>
        <n v="992593" u="1"/>
        <n v="1037976" u="1"/>
        <n v="992594" u="1"/>
        <n v="485446002" u="1"/>
        <n v="992595" u="1"/>
        <n v="1037978" u="1"/>
        <n v="946205" u="1"/>
        <n v="992596" u="1"/>
        <n v="753582" u="1"/>
        <n v="878636" u="1"/>
        <n v="959316" u="1"/>
        <n v="10549" u="1"/>
        <n v="976461" u="1"/>
        <n v="992597" u="1"/>
        <n v="753583" u="1"/>
        <n v="757617" u="1"/>
        <n v="107078001" u="1"/>
        <n v="992598" u="1"/>
        <n v="478904001" u="1"/>
        <n v="733414" u="1"/>
        <n v="984531" u="1"/>
        <n v="753585" u="1"/>
        <n v="967387" u="1"/>
        <n v="750560" u="1"/>
        <n v="971422" u="1"/>
        <n v="970414" u="1"/>
        <n v="981508" u="1"/>
        <n v="970415" u="1"/>
        <n v="981509" u="1"/>
        <n v="971425" u="1"/>
        <n v="750564" u="1"/>
        <n v="769726" u="1"/>
        <n v="971426" u="1"/>
        <n v="970418" u="1"/>
        <n v="908900" u="1"/>
        <n v="971427" u="1"/>
        <n v="970419" u="1"/>
        <n v="955292" u="1"/>
        <n v="971428" u="1"/>
        <n v="971429" u="1"/>
        <n v="955294" u="1"/>
        <n v="971430" u="1"/>
        <n v="750569" u="1"/>
        <n v="952269" u="1"/>
        <n v="1024881" u="1"/>
        <n v="769731" u="1"/>
        <n v="955295" u="1"/>
        <n v="971431" u="1"/>
        <n v="952270" u="1"/>
        <n v="955296" u="1"/>
        <n v="971432" u="1"/>
        <n v="952271" u="1"/>
        <n v="1022866" u="1"/>
        <n v="1024883" u="1"/>
        <n v="955297" u="1"/>
        <n v="952272" u="1"/>
        <n v="1016816" u="1"/>
        <n v="1022867" u="1"/>
        <n v="1024884" u="1"/>
        <n v="967400" u="1"/>
        <n v="971434" u="1"/>
        <n v="509351" u="1"/>
        <n v="952273" u="1"/>
        <n v="1022868" u="1"/>
        <n v="769735" u="1"/>
        <n v="964376" u="1"/>
        <n v="1016818" u="1"/>
        <n v="1022869" u="1"/>
        <n v="967402" u="1"/>
        <n v="971436" u="1"/>
        <n v="720320" u="1"/>
        <n v="1016819" u="1"/>
        <n v="769737" u="1"/>
        <n v="967403" u="1"/>
        <n v="768373001" u="1"/>
        <n v="720321" u="1"/>
        <n v="1022871" u="1"/>
        <n v="955302" u="1"/>
        <n v="967404" u="1"/>
        <n v="331857" u="1"/>
        <n v="720322" u="1"/>
        <n v="518934" u="1"/>
        <n v="921014" u="1"/>
        <n v="967405" u="1"/>
        <n v="720323" u="1"/>
        <n v="955304" u="1"/>
        <n v="967406" u="1"/>
        <n v="972449" u="1"/>
        <n v="518935" u="1"/>
      </sharedItems>
    </cacheField>
    <cacheField name="Descripcion" numFmtId="0">
      <sharedItems/>
    </cacheField>
    <cacheField name="Conteo Físico" numFmtId="0">
      <sharedItems containsSemiMixedTypes="0" containsString="0" containsNumber="1" containsInteger="1" minValue="1" maxValue="3901"/>
    </cacheField>
    <cacheField name="Codigo Estado" numFmtId="0">
      <sharedItems/>
    </cacheField>
    <cacheField name="Factor" numFmtId="0">
      <sharedItems/>
    </cacheField>
    <cacheField name="UM Ubic." numFmtId="0">
      <sharedItems/>
    </cacheField>
    <cacheField name="Linea" numFmtId="0">
      <sharedItems containsBlank="1" count="8">
        <s v="ABARROTES"/>
        <s v="LICORES"/>
        <m u="1"/>
        <s v="LINEA BLANCA" u="1"/>
        <s v="LINEA MARRON" u="1"/>
        <s v="HOGAR" u="1"/>
        <s v="ALTO VALOR" u="1"/>
        <s v="OTROS" u="1"/>
      </sharedItems>
    </cacheField>
    <cacheField name="Cant. UND" numFmtId="0">
      <sharedItems containsSemiMixedTypes="0" containsString="0" containsNumber="1" containsInteger="1" minValue="1" maxValue="3901"/>
    </cacheField>
    <cacheField name="Cant. CJ" numFmtId="0">
      <sharedItems containsSemiMixedTypes="0" containsString="0" containsNumber="1" containsInteger="1" minValue="1" maxValue="3901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0" maxValue="0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3">
        <n v="2001"/>
        <n v="2002"/>
        <s v="N.A"/>
        <n v="9995"/>
        <n v="9994" u="1"/>
        <n v="9999" u="1"/>
        <n v="9993" u="1"/>
        <n v="2006" u="1"/>
        <n v="2016" u="1"/>
        <n v="2021" u="1"/>
        <n v="9991" u="1"/>
        <n v="2007" u="1"/>
        <n v="7004" u="1"/>
      </sharedItems>
    </cacheField>
    <cacheField name="Centro" numFmtId="0">
      <sharedItems containsBlank="1" count="5">
        <s v="CD09"/>
        <m u="1"/>
        <s v="BPA" u="1"/>
        <s v="CD10" u="1"/>
        <s v=" " u="1"/>
      </sharedItems>
    </cacheField>
    <cacheField name="Fecha" numFmtId="0">
      <sharedItems containsSemiMixedTypes="0" containsNonDate="0" containsDate="1" containsString="0" minDate="2023-05-26T00:00:00" maxDate="2025-06-20T00:00:00" count="18">
        <d v="2025-06-19T00:00:00"/>
        <d v="2025-06-18T00:00:00" u="1"/>
        <d v="2025-06-12T00:00:00" u="1"/>
        <d v="2023-05-31T00:00:00" u="1"/>
        <d v="2025-06-17T00:00:00" u="1"/>
        <d v="2023-05-29T00:00:00" u="1"/>
        <d v="2025-06-08T00:00:00" u="1"/>
        <d v="2023-05-27T00:00:00" u="1"/>
        <d v="2025-06-13T00:00:00" u="1"/>
        <d v="2023-07-11T00:00:00" u="1"/>
        <d v="2025-06-11T00:00:00" u="1"/>
        <d v="2023-05-30T00:00:00" u="1"/>
        <d v="2025-06-09T00:00:00" u="1"/>
        <d v="2023-05-28T00:00:00" u="1"/>
        <d v="2025-06-14T00:00:00" u="1"/>
        <d v="2025-06-07T00:00:00" u="1"/>
        <d v="2023-12-11T00:00:00" u="1"/>
        <d v="2023-05-26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5">
  <r>
    <s v="MRC01"/>
    <s v="MR.C01.001.001"/>
    <m/>
    <x v="0"/>
    <x v="0"/>
    <n v="1"/>
    <x v="0"/>
    <x v="0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1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4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3.002"/>
    <m/>
    <x v="0"/>
    <x v="0"/>
    <n v="3"/>
    <x v="2"/>
    <x v="5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4.002"/>
    <m/>
    <x v="0"/>
    <x v="0"/>
    <n v="4"/>
    <x v="2"/>
    <x v="6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5.002"/>
    <m/>
    <x v="0"/>
    <x v="0"/>
    <n v="5"/>
    <x v="2"/>
    <x v="7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8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8.002"/>
    <m/>
    <x v="0"/>
    <x v="0"/>
    <n v="8"/>
    <x v="2"/>
    <x v="9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1.002"/>
    <m/>
    <x v="0"/>
    <x v="0"/>
    <n v="11"/>
    <x v="2"/>
    <x v="10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4.001"/>
    <m/>
    <x v="0"/>
    <x v="0"/>
    <n v="14"/>
    <x v="0"/>
    <x v="11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15.002"/>
    <m/>
    <x v="0"/>
    <x v="0"/>
    <n v="15"/>
    <x v="2"/>
    <x v="12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13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14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15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16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17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8.002"/>
    <m/>
    <x v="0"/>
    <x v="0"/>
    <n v="38"/>
    <x v="2"/>
    <x v="18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19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1.002"/>
    <m/>
    <x v="0"/>
    <x v="0"/>
    <n v="51"/>
    <x v="2"/>
    <x v="20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2.002"/>
    <m/>
    <x v="0"/>
    <x v="0"/>
    <n v="52"/>
    <x v="2"/>
    <x v="21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22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4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59.002"/>
    <m/>
    <x v="0"/>
    <x v="0"/>
    <n v="59"/>
    <x v="2"/>
    <x v="23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60.001"/>
    <m/>
    <x v="0"/>
    <x v="0"/>
    <n v="60"/>
    <x v="0"/>
    <x v="21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24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1.002"/>
    <m/>
    <x v="0"/>
    <x v="0"/>
    <n v="71"/>
    <x v="2"/>
    <x v="25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2.002"/>
    <m/>
    <x v="0"/>
    <x v="0"/>
    <n v="72"/>
    <x v="2"/>
    <x v="26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27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7.002"/>
    <m/>
    <x v="0"/>
    <x v="0"/>
    <n v="77"/>
    <x v="2"/>
    <x v="28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8.002"/>
    <m/>
    <x v="0"/>
    <x v="0"/>
    <n v="78"/>
    <x v="2"/>
    <x v="29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79.003"/>
    <m/>
    <x v="0"/>
    <x v="0"/>
    <n v="79"/>
    <x v="1"/>
    <x v="3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0.002"/>
    <m/>
    <x v="0"/>
    <x v="0"/>
    <n v="80"/>
    <x v="2"/>
    <x v="30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31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7.001"/>
    <m/>
    <x v="0"/>
    <x v="0"/>
    <n v="87"/>
    <x v="0"/>
    <x v="12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32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8.002"/>
    <m/>
    <x v="0"/>
    <x v="0"/>
    <n v="88"/>
    <x v="2"/>
    <x v="18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89.001"/>
    <m/>
    <x v="0"/>
    <x v="0"/>
    <n v="89"/>
    <x v="0"/>
    <x v="33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34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11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2.002"/>
    <m/>
    <x v="0"/>
    <x v="0"/>
    <n v="92"/>
    <x v="2"/>
    <x v="35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5.001"/>
    <m/>
    <x v="0"/>
    <x v="0"/>
    <n v="95"/>
    <x v="0"/>
    <x v="11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6.001"/>
    <m/>
    <x v="0"/>
    <x v="0"/>
    <n v="96"/>
    <x v="0"/>
    <x v="36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37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38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39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40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41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1.002"/>
    <m/>
    <x v="0"/>
    <x v="0"/>
    <n v="101"/>
    <x v="2"/>
    <x v="36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2.001"/>
    <m/>
    <x v="0"/>
    <x v="0"/>
    <n v="102"/>
    <x v="0"/>
    <x v="18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42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29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5.001"/>
    <m/>
    <x v="0"/>
    <x v="0"/>
    <n v="105"/>
    <x v="0"/>
    <x v="43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4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6.002"/>
    <m/>
    <x v="0"/>
    <x v="0"/>
    <n v="106"/>
    <x v="2"/>
    <x v="44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45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46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2"/>
    <x v="47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09.001"/>
    <m/>
    <x v="0"/>
    <x v="0"/>
    <n v="109"/>
    <x v="0"/>
    <x v="48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49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50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0.001"/>
    <m/>
    <x v="0"/>
    <x v="0"/>
    <n v="110"/>
    <x v="0"/>
    <x v="51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1.001"/>
    <m/>
    <x v="0"/>
    <x v="0"/>
    <n v="111"/>
    <x v="0"/>
    <x v="52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2.001"/>
    <m/>
    <x v="0"/>
    <x v="0"/>
    <n v="112"/>
    <x v="0"/>
    <x v="31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2"/>
    <x v="18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3.001"/>
    <m/>
    <x v="0"/>
    <x v="0"/>
    <n v="113"/>
    <x v="0"/>
    <x v="53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4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5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6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57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4.001"/>
    <m/>
    <x v="0"/>
    <x v="0"/>
    <n v="114"/>
    <x v="0"/>
    <x v="54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2"/>
    <x v="58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59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60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15.002"/>
    <m/>
    <x v="0"/>
    <x v="0"/>
    <n v="115"/>
    <x v="2"/>
    <x v="61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6.002"/>
    <m/>
    <x v="0"/>
    <x v="0"/>
    <n v="116"/>
    <x v="2"/>
    <x v="62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17.001"/>
    <m/>
    <x v="0"/>
    <x v="0"/>
    <n v="117"/>
    <x v="0"/>
    <x v="63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64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65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66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0.002"/>
    <m/>
    <x v="0"/>
    <x v="0"/>
    <n v="120"/>
    <x v="2"/>
    <x v="67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1.002"/>
    <m/>
    <x v="0"/>
    <x v="0"/>
    <n v="121"/>
    <x v="2"/>
    <x v="12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2.001"/>
    <m/>
    <x v="0"/>
    <x v="0"/>
    <n v="122"/>
    <x v="0"/>
    <x v="68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2"/>
    <x v="69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3.001"/>
    <m/>
    <x v="0"/>
    <x v="0"/>
    <n v="123"/>
    <x v="0"/>
    <x v="11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47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70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4.002"/>
    <m/>
    <x v="0"/>
    <x v="0"/>
    <n v="124"/>
    <x v="2"/>
    <x v="71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2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3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4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5.002"/>
    <m/>
    <x v="0"/>
    <x v="0"/>
    <n v="125"/>
    <x v="2"/>
    <x v="4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6.001"/>
    <m/>
    <x v="0"/>
    <x v="0"/>
    <n v="126"/>
    <x v="0"/>
    <x v="75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76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46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7.001"/>
    <m/>
    <x v="0"/>
    <x v="0"/>
    <n v="127"/>
    <x v="0"/>
    <x v="77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78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60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8.001"/>
    <m/>
    <x v="0"/>
    <x v="0"/>
    <n v="128"/>
    <x v="0"/>
    <x v="79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2"/>
    <x v="80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81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82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29.001"/>
    <m/>
    <x v="0"/>
    <x v="0"/>
    <n v="129"/>
    <x v="0"/>
    <x v="83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12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84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0.001"/>
    <m/>
    <x v="0"/>
    <x v="0"/>
    <n v="130"/>
    <x v="0"/>
    <x v="85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86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87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86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88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89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90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5.001"/>
    <m/>
    <x v="0"/>
    <x v="0"/>
    <n v="135"/>
    <x v="0"/>
    <x v="91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92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83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93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94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6.002"/>
    <m/>
    <x v="0"/>
    <x v="0"/>
    <n v="136"/>
    <x v="2"/>
    <x v="95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96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97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98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99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00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01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7.001"/>
    <m/>
    <x v="0"/>
    <x v="0"/>
    <n v="137"/>
    <x v="0"/>
    <x v="92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97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2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3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4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5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8.001"/>
    <m/>
    <x v="0"/>
    <x v="0"/>
    <n v="138"/>
    <x v="0"/>
    <x v="106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107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108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2"/>
    <x v="109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10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11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3.001"/>
    <m/>
    <x v="0"/>
    <x v="0"/>
    <n v="143"/>
    <x v="0"/>
    <x v="112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113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114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23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115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44.001"/>
    <m/>
    <x v="0"/>
    <x v="0"/>
    <n v="144"/>
    <x v="0"/>
    <x v="116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7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07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8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9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120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86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1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2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3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117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4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5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6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6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27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28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48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129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83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16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0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1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2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3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83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4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5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6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7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3.001"/>
    <m/>
    <x v="0"/>
    <x v="0"/>
    <n v="153"/>
    <x v="0"/>
    <x v="138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105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91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39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0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1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2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43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03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4.001"/>
    <m/>
    <x v="0"/>
    <x v="0"/>
    <n v="154"/>
    <x v="0"/>
    <x v="144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32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45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46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85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29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47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48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49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50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9.001"/>
    <m/>
    <x v="0"/>
    <x v="0"/>
    <n v="159"/>
    <x v="0"/>
    <x v="151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152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153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154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155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156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0.001"/>
    <m/>
    <x v="0"/>
    <x v="0"/>
    <n v="160"/>
    <x v="0"/>
    <x v="157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58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59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0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1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2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3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4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5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6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7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37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1.001"/>
    <m/>
    <x v="0"/>
    <x v="0"/>
    <n v="161"/>
    <x v="0"/>
    <x v="168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169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70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94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55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71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16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23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2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3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4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2.001"/>
    <m/>
    <x v="0"/>
    <x v="0"/>
    <n v="162"/>
    <x v="0"/>
    <x v="175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7.001"/>
    <m/>
    <x v="0"/>
    <x v="0"/>
    <n v="167"/>
    <x v="0"/>
    <x v="176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177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78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58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79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55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36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0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1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2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3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4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5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6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8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9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90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24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91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2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58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3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4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5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55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6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7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7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8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9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0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1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2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3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4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5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6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7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8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9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0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0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1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2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3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4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5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6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7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18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19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20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21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2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3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4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5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6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7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8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9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3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3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1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2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3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4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5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6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7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8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239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240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1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2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3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244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245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215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246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247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248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198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49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0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1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2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253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254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255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256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257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258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259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260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261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262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263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264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265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6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7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8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9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9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0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1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3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4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5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6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11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7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6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8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9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0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1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2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3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4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5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286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7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7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8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9"/>
    <s v="BEPANTHEN BEBE 100G"/>
    <n v="1"/>
    <s v="MD"/>
    <s v="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0"/>
    <s v="PEDIASURE VAINILLA X 1.6 KG"/>
    <n v="1"/>
    <s v="MD"/>
    <s v="C6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1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2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91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3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4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5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6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7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8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9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0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1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2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3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4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5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6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7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08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9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0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1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70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2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97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152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13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3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4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4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5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6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7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8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9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0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1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2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3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4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5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326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6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6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7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328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329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30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31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17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3.002"/>
    <m/>
    <x v="0"/>
    <x v="0"/>
    <n v="3"/>
    <x v="2"/>
    <x v="332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4.002"/>
    <m/>
    <x v="0"/>
    <x v="0"/>
    <n v="4"/>
    <x v="2"/>
    <x v="333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5.002"/>
    <m/>
    <x v="0"/>
    <x v="0"/>
    <n v="5"/>
    <x v="2"/>
    <x v="334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335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8.002"/>
    <m/>
    <x v="0"/>
    <x v="0"/>
    <n v="8"/>
    <x v="2"/>
    <x v="336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1.002"/>
    <m/>
    <x v="0"/>
    <x v="0"/>
    <n v="11"/>
    <x v="2"/>
    <x v="337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4.001"/>
    <m/>
    <x v="0"/>
    <x v="0"/>
    <n v="14"/>
    <x v="0"/>
    <x v="338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15.002"/>
    <m/>
    <x v="0"/>
    <x v="0"/>
    <n v="15"/>
    <x v="2"/>
    <x v="339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340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72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16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78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341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8.002"/>
    <m/>
    <x v="0"/>
    <x v="0"/>
    <n v="38"/>
    <x v="2"/>
    <x v="342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343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1.002"/>
    <m/>
    <x v="0"/>
    <x v="0"/>
    <n v="51"/>
    <x v="2"/>
    <x v="344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2.002"/>
    <m/>
    <x v="0"/>
    <x v="0"/>
    <n v="52"/>
    <x v="2"/>
    <x v="41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345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17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59.002"/>
    <m/>
    <x v="0"/>
    <x v="0"/>
    <n v="59"/>
    <x v="2"/>
    <x v="346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60.001"/>
    <m/>
    <x v="0"/>
    <x v="0"/>
    <n v="60"/>
    <x v="0"/>
    <x v="41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347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1.002"/>
    <m/>
    <x v="0"/>
    <x v="0"/>
    <n v="71"/>
    <x v="2"/>
    <x v="348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2.002"/>
    <m/>
    <x v="0"/>
    <x v="0"/>
    <n v="72"/>
    <x v="2"/>
    <x v="349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350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7.002"/>
    <m/>
    <x v="0"/>
    <x v="0"/>
    <n v="77"/>
    <x v="2"/>
    <x v="351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8.002"/>
    <m/>
    <x v="0"/>
    <x v="0"/>
    <n v="78"/>
    <x v="2"/>
    <x v="352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79.003"/>
    <m/>
    <x v="0"/>
    <x v="0"/>
    <n v="79"/>
    <x v="1"/>
    <x v="331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0.002"/>
    <m/>
    <x v="0"/>
    <x v="0"/>
    <n v="80"/>
    <x v="2"/>
    <x v="353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354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7.001"/>
    <m/>
    <x v="0"/>
    <x v="0"/>
    <n v="87"/>
    <x v="0"/>
    <x v="339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36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8.002"/>
    <m/>
    <x v="0"/>
    <x v="0"/>
    <n v="88"/>
    <x v="2"/>
    <x v="342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89.001"/>
    <m/>
    <x v="0"/>
    <x v="0"/>
    <n v="89"/>
    <x v="0"/>
    <x v="21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355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338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2.002"/>
    <m/>
    <x v="0"/>
    <x v="0"/>
    <n v="92"/>
    <x v="2"/>
    <x v="356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5.001"/>
    <m/>
    <x v="0"/>
    <x v="0"/>
    <n v="95"/>
    <x v="0"/>
    <x v="338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6.001"/>
    <m/>
    <x v="0"/>
    <x v="0"/>
    <n v="96"/>
    <x v="0"/>
    <x v="357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358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359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360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361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362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1.002"/>
    <m/>
    <x v="0"/>
    <x v="0"/>
    <n v="101"/>
    <x v="2"/>
    <x v="357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2.001"/>
    <m/>
    <x v="0"/>
    <x v="0"/>
    <n v="102"/>
    <x v="0"/>
    <x v="342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363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352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5.001"/>
    <m/>
    <x v="0"/>
    <x v="0"/>
    <n v="105"/>
    <x v="0"/>
    <x v="364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17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6.002"/>
    <m/>
    <x v="0"/>
    <x v="0"/>
    <n v="106"/>
    <x v="2"/>
    <x v="365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366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367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2"/>
    <x v="35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09.001"/>
    <m/>
    <x v="0"/>
    <x v="0"/>
    <n v="109"/>
    <x v="0"/>
    <x v="368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117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132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0.001"/>
    <m/>
    <x v="0"/>
    <x v="0"/>
    <n v="110"/>
    <x v="0"/>
    <x v="369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1.001"/>
    <m/>
    <x v="0"/>
    <x v="0"/>
    <n v="111"/>
    <x v="0"/>
    <x v="370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2.001"/>
    <m/>
    <x v="0"/>
    <x v="0"/>
    <n v="112"/>
    <x v="0"/>
    <x v="354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2"/>
    <x v="342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3.001"/>
    <m/>
    <x v="0"/>
    <x v="0"/>
    <n v="113"/>
    <x v="0"/>
    <x v="371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65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72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221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373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4.001"/>
    <m/>
    <x v="0"/>
    <x v="0"/>
    <n v="114"/>
    <x v="0"/>
    <x v="65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2"/>
    <x v="374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375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376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15.002"/>
    <m/>
    <x v="0"/>
    <x v="0"/>
    <n v="115"/>
    <x v="2"/>
    <x v="377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6.002"/>
    <m/>
    <x v="0"/>
    <x v="0"/>
    <n v="116"/>
    <x v="2"/>
    <x v="378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17.001"/>
    <m/>
    <x v="0"/>
    <x v="0"/>
    <n v="117"/>
    <x v="0"/>
    <x v="379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380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71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381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0.002"/>
    <m/>
    <x v="0"/>
    <x v="0"/>
    <n v="120"/>
    <x v="2"/>
    <x v="382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1.002"/>
    <m/>
    <x v="0"/>
    <x v="0"/>
    <n v="121"/>
    <x v="2"/>
    <x v="339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2.001"/>
    <m/>
    <x v="0"/>
    <x v="0"/>
    <n v="122"/>
    <x v="0"/>
    <x v="383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2"/>
    <x v="384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3.001"/>
    <m/>
    <x v="0"/>
    <x v="0"/>
    <n v="123"/>
    <x v="0"/>
    <x v="338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35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133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4.002"/>
    <m/>
    <x v="0"/>
    <x v="0"/>
    <n v="124"/>
    <x v="2"/>
    <x v="385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386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387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104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5.002"/>
    <m/>
    <x v="0"/>
    <x v="0"/>
    <n v="125"/>
    <x v="2"/>
    <x v="17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6.001"/>
    <m/>
    <x v="0"/>
    <x v="0"/>
    <n v="126"/>
    <x v="0"/>
    <x v="54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164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367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7.001"/>
    <m/>
    <x v="0"/>
    <x v="0"/>
    <n v="127"/>
    <x v="0"/>
    <x v="388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389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376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8.001"/>
    <m/>
    <x v="0"/>
    <x v="0"/>
    <n v="128"/>
    <x v="0"/>
    <x v="390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2"/>
    <x v="76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391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392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29.001"/>
    <m/>
    <x v="0"/>
    <x v="0"/>
    <n v="129"/>
    <x v="0"/>
    <x v="97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339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101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0.001"/>
    <m/>
    <x v="0"/>
    <x v="0"/>
    <n v="130"/>
    <x v="0"/>
    <x v="74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393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394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393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395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396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397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5.001"/>
    <m/>
    <x v="0"/>
    <x v="0"/>
    <n v="135"/>
    <x v="0"/>
    <x v="398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399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97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400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401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6.002"/>
    <m/>
    <x v="0"/>
    <x v="0"/>
    <n v="136"/>
    <x v="2"/>
    <x v="402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403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86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404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405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61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406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7.001"/>
    <m/>
    <x v="0"/>
    <x v="0"/>
    <n v="137"/>
    <x v="0"/>
    <x v="399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86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407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66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408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409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8.001"/>
    <m/>
    <x v="0"/>
    <x v="0"/>
    <n v="138"/>
    <x v="0"/>
    <x v="410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411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412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2"/>
    <x v="413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02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98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3.001"/>
    <m/>
    <x v="0"/>
    <x v="0"/>
    <n v="143"/>
    <x v="0"/>
    <x v="185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414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415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346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416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44.001"/>
    <m/>
    <x v="0"/>
    <x v="0"/>
    <n v="144"/>
    <x v="0"/>
    <x v="417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0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411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418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81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96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393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419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420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421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20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422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30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423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423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63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44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368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424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97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417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425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426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427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428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97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429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430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431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15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3.001"/>
    <m/>
    <x v="0"/>
    <x v="0"/>
    <n v="153"/>
    <x v="0"/>
    <x v="432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409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398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433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434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13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435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10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66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4.001"/>
    <m/>
    <x v="0"/>
    <x v="0"/>
    <n v="154"/>
    <x v="0"/>
    <x v="436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427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437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438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74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424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439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440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441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37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9.001"/>
    <m/>
    <x v="0"/>
    <x v="0"/>
    <n v="159"/>
    <x v="0"/>
    <x v="442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443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444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445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446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90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0.001"/>
    <m/>
    <x v="0"/>
    <x v="0"/>
    <n v="160"/>
    <x v="0"/>
    <x v="447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448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449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85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450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451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452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75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453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454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455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15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1.001"/>
    <m/>
    <x v="0"/>
    <x v="0"/>
    <n v="161"/>
    <x v="0"/>
    <x v="456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457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458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401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446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459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417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421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460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461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82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2.001"/>
    <m/>
    <x v="0"/>
    <x v="0"/>
    <n v="162"/>
    <x v="0"/>
    <x v="462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7.001"/>
    <m/>
    <x v="0"/>
    <x v="0"/>
    <n v="167"/>
    <x v="0"/>
    <x v="463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330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464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235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448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465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335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446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431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466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467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05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468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469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470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471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472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472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472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245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473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214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422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474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75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48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76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216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77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46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78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79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79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80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81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82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83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84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485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86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87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88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96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489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490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491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482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492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493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94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95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96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97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98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499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500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501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502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90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03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04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05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506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507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508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509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51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51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11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12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13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14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50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515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516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517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518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519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520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521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522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523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524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496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525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526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527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480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528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529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530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531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532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533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534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535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536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537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538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539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540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541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542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543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544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45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46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43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47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48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48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49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0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1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2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3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4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5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492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6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93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7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8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9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60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61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4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62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329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63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564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65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65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66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67"/>
    <s v="BEPANTHEN BEBE 100G"/>
    <n v="1"/>
    <s v="MD"/>
    <s v="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68"/>
    <s v="PEDIASURE VAINILLA X 1.6 KG"/>
    <n v="1"/>
    <s v="MD"/>
    <s v="C6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69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70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98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71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72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73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7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74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75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76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77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78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79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0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1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2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3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4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5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86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87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88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89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33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0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443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14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1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2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01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3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4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95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6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7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98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599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600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01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02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603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604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604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604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342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605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606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607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608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3.002"/>
    <m/>
    <x v="0"/>
    <x v="0"/>
    <n v="3"/>
    <x v="2"/>
    <x v="609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4.002"/>
    <m/>
    <x v="0"/>
    <x v="0"/>
    <n v="4"/>
    <x v="2"/>
    <x v="366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5.002"/>
    <m/>
    <x v="0"/>
    <x v="0"/>
    <n v="5"/>
    <x v="2"/>
    <x v="610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611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8.002"/>
    <m/>
    <x v="0"/>
    <x v="0"/>
    <n v="8"/>
    <x v="2"/>
    <x v="7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1.002"/>
    <m/>
    <x v="0"/>
    <x v="0"/>
    <n v="11"/>
    <x v="2"/>
    <x v="612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4.001"/>
    <m/>
    <x v="0"/>
    <x v="0"/>
    <n v="14"/>
    <x v="0"/>
    <x v="613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15.002"/>
    <m/>
    <x v="0"/>
    <x v="0"/>
    <n v="15"/>
    <x v="2"/>
    <x v="614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615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616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389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617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618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8.002"/>
    <m/>
    <x v="0"/>
    <x v="0"/>
    <n v="38"/>
    <x v="2"/>
    <x v="619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620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1.002"/>
    <m/>
    <x v="0"/>
    <x v="0"/>
    <n v="51"/>
    <x v="2"/>
    <x v="399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2.002"/>
    <m/>
    <x v="0"/>
    <x v="0"/>
    <n v="52"/>
    <x v="2"/>
    <x v="621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622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608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59.002"/>
    <m/>
    <x v="0"/>
    <x v="0"/>
    <n v="59"/>
    <x v="2"/>
    <x v="623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60.001"/>
    <m/>
    <x v="0"/>
    <x v="0"/>
    <n v="60"/>
    <x v="0"/>
    <x v="621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624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1.002"/>
    <m/>
    <x v="0"/>
    <x v="0"/>
    <n v="71"/>
    <x v="2"/>
    <x v="625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2.002"/>
    <m/>
    <x v="0"/>
    <x v="0"/>
    <n v="72"/>
    <x v="2"/>
    <x v="626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627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7.002"/>
    <m/>
    <x v="0"/>
    <x v="0"/>
    <n v="77"/>
    <x v="2"/>
    <x v="628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8.002"/>
    <m/>
    <x v="0"/>
    <x v="0"/>
    <n v="78"/>
    <x v="2"/>
    <x v="629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79.003"/>
    <m/>
    <x v="0"/>
    <x v="0"/>
    <n v="79"/>
    <x v="1"/>
    <x v="607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0.002"/>
    <m/>
    <x v="0"/>
    <x v="0"/>
    <n v="80"/>
    <x v="2"/>
    <x v="630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631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7.001"/>
    <m/>
    <x v="0"/>
    <x v="0"/>
    <n v="87"/>
    <x v="0"/>
    <x v="614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632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8.002"/>
    <m/>
    <x v="0"/>
    <x v="0"/>
    <n v="88"/>
    <x v="2"/>
    <x v="619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89.001"/>
    <m/>
    <x v="0"/>
    <x v="0"/>
    <n v="89"/>
    <x v="0"/>
    <x v="362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633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613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2.002"/>
    <m/>
    <x v="0"/>
    <x v="0"/>
    <n v="92"/>
    <x v="2"/>
    <x v="29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5.001"/>
    <m/>
    <x v="0"/>
    <x v="0"/>
    <n v="95"/>
    <x v="0"/>
    <x v="613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6.001"/>
    <m/>
    <x v="0"/>
    <x v="0"/>
    <n v="96"/>
    <x v="0"/>
    <x v="634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635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636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637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638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37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1.002"/>
    <m/>
    <x v="0"/>
    <x v="0"/>
    <n v="101"/>
    <x v="2"/>
    <x v="634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2.001"/>
    <m/>
    <x v="0"/>
    <x v="0"/>
    <n v="102"/>
    <x v="0"/>
    <x v="619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639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629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5.001"/>
    <m/>
    <x v="0"/>
    <x v="0"/>
    <n v="105"/>
    <x v="0"/>
    <x v="640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608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6.002"/>
    <m/>
    <x v="0"/>
    <x v="0"/>
    <n v="106"/>
    <x v="2"/>
    <x v="641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642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382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2"/>
    <x v="643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09.001"/>
    <m/>
    <x v="0"/>
    <x v="0"/>
    <n v="109"/>
    <x v="0"/>
    <x v="644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344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645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0.001"/>
    <m/>
    <x v="0"/>
    <x v="0"/>
    <n v="110"/>
    <x v="0"/>
    <x v="646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1.001"/>
    <m/>
    <x v="0"/>
    <x v="0"/>
    <n v="111"/>
    <x v="0"/>
    <x v="647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2.001"/>
    <m/>
    <x v="0"/>
    <x v="0"/>
    <n v="112"/>
    <x v="0"/>
    <x v="631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2"/>
    <x v="619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3.001"/>
    <m/>
    <x v="0"/>
    <x v="0"/>
    <n v="113"/>
    <x v="0"/>
    <x v="648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85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649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650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651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4.001"/>
    <m/>
    <x v="0"/>
    <x v="0"/>
    <n v="114"/>
    <x v="0"/>
    <x v="385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2"/>
    <x v="652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653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654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15.002"/>
    <m/>
    <x v="0"/>
    <x v="0"/>
    <n v="115"/>
    <x v="2"/>
    <x v="655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6.002"/>
    <m/>
    <x v="0"/>
    <x v="0"/>
    <n v="116"/>
    <x v="2"/>
    <x v="656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17.001"/>
    <m/>
    <x v="0"/>
    <x v="0"/>
    <n v="117"/>
    <x v="0"/>
    <x v="657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658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659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660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0.002"/>
    <m/>
    <x v="0"/>
    <x v="0"/>
    <n v="120"/>
    <x v="2"/>
    <x v="661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1.002"/>
    <m/>
    <x v="0"/>
    <x v="0"/>
    <n v="121"/>
    <x v="2"/>
    <x v="614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2.001"/>
    <m/>
    <x v="0"/>
    <x v="0"/>
    <n v="122"/>
    <x v="0"/>
    <x v="662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2"/>
    <x v="663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3.001"/>
    <m/>
    <x v="0"/>
    <x v="0"/>
    <n v="123"/>
    <x v="0"/>
    <x v="613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643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664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4.002"/>
    <m/>
    <x v="0"/>
    <x v="0"/>
    <n v="124"/>
    <x v="2"/>
    <x v="665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666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667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668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5.002"/>
    <m/>
    <x v="0"/>
    <x v="0"/>
    <n v="125"/>
    <x v="2"/>
    <x v="608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6.001"/>
    <m/>
    <x v="0"/>
    <x v="0"/>
    <n v="126"/>
    <x v="0"/>
    <x v="71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54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382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7.001"/>
    <m/>
    <x v="0"/>
    <x v="0"/>
    <n v="127"/>
    <x v="0"/>
    <x v="669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670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654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8.001"/>
    <m/>
    <x v="0"/>
    <x v="0"/>
    <n v="128"/>
    <x v="0"/>
    <x v="671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2"/>
    <x v="75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672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673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29.001"/>
    <m/>
    <x v="0"/>
    <x v="0"/>
    <n v="129"/>
    <x v="0"/>
    <x v="393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614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674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0.001"/>
    <m/>
    <x v="0"/>
    <x v="0"/>
    <n v="130"/>
    <x v="0"/>
    <x v="408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675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676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675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677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678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679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5.001"/>
    <m/>
    <x v="0"/>
    <x v="0"/>
    <n v="135"/>
    <x v="0"/>
    <x v="680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681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393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370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682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6.002"/>
    <m/>
    <x v="0"/>
    <x v="0"/>
    <n v="136"/>
    <x v="2"/>
    <x v="683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684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685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686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687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688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689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7.001"/>
    <m/>
    <x v="0"/>
    <x v="0"/>
    <n v="137"/>
    <x v="0"/>
    <x v="681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685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690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691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692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693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8.001"/>
    <m/>
    <x v="0"/>
    <x v="0"/>
    <n v="138"/>
    <x v="0"/>
    <x v="694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413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695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2"/>
    <x v="696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697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698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3.001"/>
    <m/>
    <x v="0"/>
    <x v="0"/>
    <n v="143"/>
    <x v="0"/>
    <x v="699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700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701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623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702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44.001"/>
    <m/>
    <x v="0"/>
    <x v="0"/>
    <n v="144"/>
    <x v="0"/>
    <x v="703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92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413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704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705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706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675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707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708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709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92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710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711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712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712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48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713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644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714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393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703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715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716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717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718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393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719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720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721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722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3.001"/>
    <m/>
    <x v="0"/>
    <x v="0"/>
    <n v="153"/>
    <x v="0"/>
    <x v="723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693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80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85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724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725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726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407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691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4.001"/>
    <m/>
    <x v="0"/>
    <x v="0"/>
    <n v="154"/>
    <x v="0"/>
    <x v="727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717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13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728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408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714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729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10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730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416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9.001"/>
    <m/>
    <x v="0"/>
    <x v="0"/>
    <n v="159"/>
    <x v="0"/>
    <x v="551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731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732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733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734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735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0.001"/>
    <m/>
    <x v="0"/>
    <x v="0"/>
    <n v="160"/>
    <x v="0"/>
    <x v="736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737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738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04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739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740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440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65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741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742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96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722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1.001"/>
    <m/>
    <x v="0"/>
    <x v="0"/>
    <n v="161"/>
    <x v="0"/>
    <x v="743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744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45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682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34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46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03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09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466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47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409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2.001"/>
    <m/>
    <x v="0"/>
    <x v="0"/>
    <n v="162"/>
    <x v="0"/>
    <x v="748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7.001"/>
    <m/>
    <x v="0"/>
    <x v="0"/>
    <n v="167"/>
    <x v="0"/>
    <x v="749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606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750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529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737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751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611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734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721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90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752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753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754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755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756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757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758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758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758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759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760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761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710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762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63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37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64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65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66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34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767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68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68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69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70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71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72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73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774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775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776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777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778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779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780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781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771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782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783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784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785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786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787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56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788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789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790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791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495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343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792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793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794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795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378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796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797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797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798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799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800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801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802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803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804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805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806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807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808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809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810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811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812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786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813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183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814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769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815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816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817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818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819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820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821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822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823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824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825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826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827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828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829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830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831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2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3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20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4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5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5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6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7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8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9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0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1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2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82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3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75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558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4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5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6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7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8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9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605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50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851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52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52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53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54"/>
    <s v="BEPANTHEN BEBE 100G"/>
    <n v="1"/>
    <s v="MD"/>
    <s v="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55"/>
    <s v="PEDIASURE VAINILLA X 1.6 KG"/>
    <n v="1"/>
    <s v="MD"/>
    <s v="C6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56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57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80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58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59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60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08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1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2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63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64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5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6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7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8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69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0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1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2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73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4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75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76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64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7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85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731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700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8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79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674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0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1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82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3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4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5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86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87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8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89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890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891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891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891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892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3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27"/>
        <item m="1" x="29"/>
        <item m="1" x="30"/>
        <item m="1" x="16"/>
        <item m="1" x="5"/>
        <item m="1" x="18"/>
        <item m="1" x="31"/>
        <item m="1" x="22"/>
        <item m="1" x="25"/>
        <item m="1" x="28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9"/>
        <item m="1" x="15"/>
        <item m="1" x="17"/>
        <item m="1" x="20"/>
        <item m="1" x="21"/>
        <item m="1" x="23"/>
        <item m="1" x="24"/>
        <item m="1" x="26"/>
        <item m="1" x="3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h="1" x="0"/>
        <item h="1" x="2"/>
        <item x="1"/>
        <item h="1" m="1" x="8"/>
        <item h="1" m="1" x="3"/>
        <item h="1" m="1" x="4"/>
        <item h="1" m="1" x="5"/>
        <item h="1" m="1" x="6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2">
    <i>
      <x v="32"/>
      <x v="2"/>
      <x v="2"/>
    </i>
    <i r="1">
      <x v="3"/>
      <x v="2"/>
    </i>
  </rowItems>
  <colItems count="1">
    <i/>
  </colItems>
  <formats count="49">
    <format dxfId="427">
      <pivotArea type="all" dataOnly="0" outline="0" fieldPosition="0"/>
    </format>
    <format dxfId="426">
      <pivotArea dataOnly="0" labelOnly="1" outline="0" fieldPosition="0">
        <references count="1">
          <reference field="4" count="0"/>
        </references>
      </pivotArea>
    </format>
    <format dxfId="425">
      <pivotArea dataOnly="0" labelOnly="1" grandRow="1" outline="0" fieldPosition="0"/>
    </format>
    <format dxfId="424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23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22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2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2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1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1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1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1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1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11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1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0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0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0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06">
      <pivotArea type="all" dataOnly="0" outline="0" fieldPosition="0"/>
    </format>
    <format dxfId="405">
      <pivotArea dataOnly="0" labelOnly="1" outline="0" fieldPosition="0">
        <references count="1">
          <reference field="4" count="0"/>
        </references>
      </pivotArea>
    </format>
    <format dxfId="404">
      <pivotArea dataOnly="0" labelOnly="1" grandRow="1" outline="0" fieldPosition="0"/>
    </format>
    <format dxfId="403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02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01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0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39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39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39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39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39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39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39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39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39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39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38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38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38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38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385">
      <pivotArea dataOnly="0" labelOnly="1" outline="0" fieldPosition="0">
        <references count="1">
          <reference field="4" count="1">
            <x v="0"/>
          </reference>
        </references>
      </pivotArea>
    </format>
    <format dxfId="384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383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38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38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38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37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F7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8">
        <item m="1" x="2"/>
        <item x="0"/>
        <item x="1"/>
        <item m="1" x="3"/>
        <item m="1" x="4"/>
        <item m="1" x="5"/>
        <item m="1" x="7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3">
        <item x="0"/>
        <item x="1"/>
        <item m="1" x="7"/>
        <item m="1" x="11"/>
        <item m="1" x="8"/>
        <item m="1" x="9"/>
        <item m="1" x="12"/>
        <item m="1" x="10"/>
        <item m="1" x="6"/>
        <item m="1" x="4"/>
        <item x="3"/>
        <item m="1" x="5"/>
        <item x="2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3"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nteo" fld="9" baseField="13" baseItem="0" numFmtId="4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25">
      <pivotArea field="13" type="button" dataOnly="0" labelOnly="1" outline="0" axis="axisRow" fieldPosition="0"/>
    </format>
    <format dxfId="3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3">
      <pivotArea field="13" type="button" dataOnly="0" labelOnly="1" outline="0" axis="axisRow" fieldPosition="0"/>
    </format>
    <format dxfId="32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20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19">
      <pivotArea field="13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7">
      <pivotArea field="13" type="button" dataOnly="0" labelOnly="1" outline="0" axis="axisRow" fieldPosition="0"/>
    </format>
    <format dxfId="3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5">
      <pivotArea field="13" type="button" dataOnly="0" labelOnly="1" outline="0" axis="axisRow" fieldPosition="0"/>
    </format>
    <format dxfId="3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3">
      <pivotArea field="13" type="button" dataOnly="0" labelOnly="1" outline="0" axis="axisRow" fieldPosition="0"/>
    </format>
    <format dxfId="3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13" count="0"/>
        </references>
      </pivotArea>
    </format>
    <format dxfId="308">
      <pivotArea dataOnly="0" labelOnly="1" grandRow="1" outline="0" fieldPosition="0"/>
    </format>
    <format dxfId="307">
      <pivotArea outline="0" collapsedLevelsAreSubtotals="1" fieldPosition="0"/>
    </format>
    <format dxfId="306">
      <pivotArea dataOnly="0" labelOnly="1" outline="0" fieldPosition="0">
        <references count="1">
          <reference field="13" count="0"/>
        </references>
      </pivotArea>
    </format>
    <format dxfId="305">
      <pivotArea dataOnly="0" labelOnly="1" grandRow="1" outline="0" fieldPosition="0"/>
    </format>
    <format dxfId="304">
      <pivotArea field="13" type="button" dataOnly="0" labelOnly="1" outline="0" axis="axisRow" fieldPosition="0"/>
    </format>
    <format dxfId="30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texto" cacheId="9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928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46">
        <item m="1" x="2281"/>
        <item m="1" x="1959"/>
        <item m="1" x="1065"/>
        <item m="1" x="1339"/>
        <item m="1" x="1716"/>
        <item m="1" x="1030"/>
        <item m="1" x="3092"/>
        <item m="1" x="1743"/>
        <item m="1" x="2326"/>
        <item m="1" x="2486"/>
        <item m="1" x="2697"/>
        <item m="1" x="1980"/>
        <item m="1" x="2014"/>
        <item m="1" x="3374"/>
        <item m="1" x="2874"/>
        <item m="1" x="3333"/>
        <item m="1" x="3368"/>
        <item m="1" x="1881"/>
        <item m="1" x="3199"/>
        <item m="1" x="2068"/>
        <item m="1" x="900"/>
        <item m="1" x="2135"/>
        <item m="1" x="2218"/>
        <item m="1" x="2226"/>
        <item m="1" x="2236"/>
        <item m="1" x="1365"/>
        <item m="1" x="1107"/>
        <item m="1" x="1622"/>
        <item m="1" x="2006"/>
        <item m="1" x="2487"/>
        <item m="1" x="2942"/>
        <item m="1" x="2952"/>
        <item m="1" x="3168"/>
        <item m="1" x="1661"/>
        <item m="1" x="1677"/>
        <item m="1" x="1683"/>
        <item m="1" x="1711"/>
        <item m="1" x="1727"/>
        <item m="1" x="2592"/>
        <item m="1" x="1275"/>
        <item m="1" x="1954"/>
        <item m="1" x="2130"/>
        <item m="1" x="2137"/>
        <item m="1" x="3291"/>
        <item m="1" x="3357"/>
        <item m="1" x="2628"/>
        <item m="1" x="1445"/>
        <item m="1" x="1455"/>
        <item m="1" x="1662"/>
        <item m="1" x="1831"/>
        <item m="1" x="1322"/>
        <item m="1" x="2610"/>
        <item m="1" x="3068"/>
        <item m="1" x="1083"/>
        <item m="1" x="1098"/>
        <item m="1" x="1108"/>
        <item m="1" x="1077"/>
        <item m="1" x="2023"/>
        <item m="1" x="2286"/>
        <item m="1" x="2025"/>
        <item m="1" x="2465"/>
        <item m="1" x="2477"/>
        <item m="1" x="2567"/>
        <item m="1" x="2573"/>
        <item m="1" x="1582"/>
        <item m="1" x="2185"/>
        <item m="1" x="3238"/>
        <item m="1" x="3250"/>
        <item m="1" x="3260"/>
        <item m="1" x="1734"/>
        <item m="1" x="1732"/>
        <item m="1" x="1612"/>
        <item m="1" x="1816"/>
        <item m="1" x="1862"/>
        <item m="1" x="3448"/>
        <item m="1" x="3422"/>
        <item m="1" x="3428"/>
        <item m="1" x="3328"/>
        <item m="1" x="1318"/>
        <item m="1" x="1922"/>
        <item m="1" x="1103"/>
        <item m="1" x="1601"/>
        <item m="1" x="2471"/>
        <item m="1" x="2476"/>
        <item m="1" x="3050"/>
        <item m="1" x="1229"/>
        <item x="184"/>
        <item m="1" x="3416"/>
        <item m="1" x="2375"/>
        <item m="1" x="2538"/>
        <item m="1" x="2587"/>
        <item m="1" x="2947"/>
        <item m="1" x="2175"/>
        <item m="1" x="2928"/>
        <item m="1" x="2426"/>
        <item m="1" x="2431"/>
        <item m="1" x="3518"/>
        <item m="1" x="3538"/>
        <item m="1" x="3545"/>
        <item m="1" x="2968"/>
        <item m="1" x="2837"/>
        <item m="1" x="2850"/>
        <item m="1" x="2853"/>
        <item m="1" x="2859"/>
        <item m="1" x="1795"/>
        <item m="1" x="1804"/>
        <item m="1" x="1817"/>
        <item m="1" x="3151"/>
        <item m="1" x="2754"/>
        <item m="1" x="2813"/>
        <item m="1" x="2929"/>
        <item m="1" x="3365"/>
        <item m="1" x="2622"/>
        <item m="1" x="2625"/>
        <item m="1" x="2629"/>
        <item m="1" x="2632"/>
        <item m="1" x="2634"/>
        <item m="1" x="2642"/>
        <item m="1" x="2648"/>
        <item m="1" x="2647"/>
        <item m="1" x="1199"/>
        <item m="1" x="1927"/>
        <item m="1" x="1931"/>
        <item m="1" x="3412"/>
        <item m="1" x="1859"/>
        <item m="1" x="1864"/>
        <item m="1" x="1865"/>
        <item m="1" x="1868"/>
        <item m="1" x="1872"/>
        <item m="1" x="1878"/>
        <item m="1" x="2250"/>
        <item m="1" x="1633"/>
        <item m="1" x="1288"/>
        <item m="1" x="2207"/>
        <item m="1" x="2257"/>
        <item m="1" x="2119"/>
        <item m="1" x="3153"/>
        <item m="1" x="3155"/>
        <item m="1" x="3159"/>
        <item m="1" x="2560"/>
        <item m="1" x="3334"/>
        <item m="1" x="3339"/>
        <item m="1" x="1869"/>
        <item m="1" x="1870"/>
        <item m="1" x="1875"/>
        <item m="1" x="1884"/>
        <item m="1" x="905"/>
        <item m="1" x="2944"/>
        <item m="1" x="1970"/>
        <item m="1" x="1972"/>
        <item m="1" x="1126"/>
        <item m="1" x="1127"/>
        <item m="1" x="1213"/>
        <item m="1" x="1224"/>
        <item m="1" x="1232"/>
        <item m="1" x="1250"/>
        <item m="1" x="1260"/>
        <item m="1" x="1267"/>
        <item m="1" x="1908"/>
        <item m="1" x="1216"/>
        <item m="1" x="1352"/>
        <item m="1" x="2385"/>
        <item m="1" x="2388"/>
        <item m="1" x="2395"/>
        <item m="1" x="1468"/>
        <item m="1" x="1472"/>
        <item m="1" x="2088"/>
        <item m="1" x="2091"/>
        <item m="1" x="2097"/>
        <item m="1" x="2099"/>
        <item m="1" x="2100"/>
        <item m="1" x="1434"/>
        <item m="1" x="1458"/>
        <item m="1" x="1465"/>
        <item m="1" x="1490"/>
        <item m="1" x="1494"/>
        <item m="1" x="2181"/>
        <item m="1" x="1921"/>
        <item m="1" x="1158"/>
        <item m="1" x="1168"/>
        <item m="1" x="1177"/>
        <item m="1" x="2011"/>
        <item m="1" x="2450"/>
        <item m="1" x="2594"/>
        <item m="1" x="2598"/>
        <item m="1" x="2599"/>
        <item m="1" x="1693"/>
        <item m="1" x="1702"/>
        <item m="1" x="2707"/>
        <item m="1" x="1492"/>
        <item m="1" x="1499"/>
        <item m="1" x="1502"/>
        <item m="1" x="1513"/>
        <item m="1" x="1516"/>
        <item m="1" x="1517"/>
        <item m="1" x="1519"/>
        <item m="1" x="1522"/>
        <item m="1" x="1526"/>
        <item m="1" x="1873"/>
        <item m="1" x="1876"/>
        <item m="1" x="2359"/>
        <item m="1" x="2365"/>
        <item m="1" x="1945"/>
        <item m="1" x="3397"/>
        <item m="1" x="3403"/>
        <item m="1" x="1798"/>
        <item m="1" x="2613"/>
        <item m="1" x="2700"/>
        <item m="1" x="956"/>
        <item m="1" x="1470"/>
        <item m="1" x="2063"/>
        <item m="1" x="2102"/>
        <item m="1" x="3532"/>
        <item m="1" x="3537"/>
        <item m="1" x="3541"/>
        <item m="1" x="1904"/>
        <item m="1" x="1003"/>
        <item m="1" x="2792"/>
        <item m="1" x="3290"/>
        <item m="1" x="1614"/>
        <item m="1" x="1618"/>
        <item m="1" x="1144"/>
        <item m="1" x="1410"/>
        <item m="1" x="2932"/>
        <item m="1" x="2723"/>
        <item m="1" x="2138"/>
        <item m="1" x="3414"/>
        <item m="1" x="1636"/>
        <item m="1" x="1684"/>
        <item m="1" x="2418"/>
        <item m="1" x="3188"/>
        <item m="1" x="3195"/>
        <item m="1" x="2705"/>
        <item m="1" x="994"/>
        <item m="1" x="1453"/>
        <item m="1" x="2221"/>
        <item m="1" x="2231"/>
        <item m="1" x="2108"/>
        <item m="1" x="2618"/>
        <item m="1" x="1832"/>
        <item m="1" x="1967"/>
        <item m="1" x="1968"/>
        <item m="1" x="986"/>
        <item m="1" x="1086"/>
        <item m="1" x="1091"/>
        <item m="1" x="1092"/>
        <item m="1" x="1096"/>
        <item m="1" x="2142"/>
        <item m="1" x="2144"/>
        <item m="1" x="2147"/>
        <item m="1" x="2149"/>
        <item m="1" x="3264"/>
        <item m="1" x="2328"/>
        <item m="1" x="2733"/>
        <item m="1" x="2750"/>
        <item m="1" x="2753"/>
        <item m="1" x="2756"/>
        <item m="1" x="2758"/>
        <item m="1" x="2764"/>
        <item m="1" x="2767"/>
        <item m="1" x="2768"/>
        <item m="1" x="2775"/>
        <item m="1" x="969"/>
        <item m="1" x="1666"/>
        <item m="1" x="1669"/>
        <item m="1" x="1671"/>
        <item m="1" x="1905"/>
        <item m="1" x="1910"/>
        <item m="1" x="1917"/>
        <item m="1" x="2280"/>
        <item m="1" x="2842"/>
        <item m="1" x="3478"/>
        <item m="1" x="1327"/>
        <item m="1" x="1335"/>
        <item m="1" x="3387"/>
        <item m="1" x="3389"/>
        <item m="1" x="1821"/>
        <item m="1" x="1829"/>
        <item m="1" x="1839"/>
        <item m="1" x="1845"/>
        <item m="1" x="1853"/>
        <item m="1" x="2139"/>
        <item m="1" x="2543"/>
        <item m="1" x="2962"/>
        <item m="1" x="3456"/>
        <item m="1" x="981"/>
        <item m="1" x="1292"/>
        <item m="1" x="1294"/>
        <item m="1" x="1297"/>
        <item m="1" x="1298"/>
        <item m="1" x="1302"/>
        <item m="1" x="895"/>
        <item m="1" x="958"/>
        <item m="1" x="1191"/>
        <item m="1" x="1194"/>
        <item m="1" x="1198"/>
        <item m="1" x="1202"/>
        <item m="1" x="1226"/>
        <item m="1" x="1230"/>
        <item m="1" x="1236"/>
        <item m="1" x="1286"/>
        <item m="1" x="1323"/>
        <item m="1" x="1330"/>
        <item m="1" x="1342"/>
        <item m="1" x="3309"/>
        <item m="1" x="3369"/>
        <item m="1" x="3372"/>
        <item m="1" x="3373"/>
        <item m="1" x="2556"/>
        <item m="1" x="2761"/>
        <item m="1" x="1148"/>
        <item m="1" x="1403"/>
        <item m="1" x="1656"/>
        <item m="1" x="2314"/>
        <item m="1" x="2596"/>
        <item m="1" x="1345"/>
        <item m="1" x="1407"/>
        <item m="1" x="1417"/>
        <item m="1" x="1435"/>
        <item m="1" x="1446"/>
        <item m="1" x="1178"/>
        <item m="1" x="1824"/>
        <item m="1" x="1828"/>
        <item m="1" x="2291"/>
        <item m="1" x="2295"/>
        <item m="1" x="1969"/>
        <item m="1" x="1171"/>
        <item m="1" x="2846"/>
        <item m="1" x="2848"/>
        <item m="1" x="984"/>
        <item m="1" x="988"/>
        <item m="1" x="945"/>
        <item m="1" x="1733"/>
        <item m="1" x="1738"/>
        <item m="1" x="2710"/>
        <item m="1" x="2718"/>
        <item m="1" x="2729"/>
        <item m="1" x="2755"/>
        <item m="1" x="3208"/>
        <item m="1" x="1961"/>
        <item m="1" x="2161"/>
        <item m="1" x="2769"/>
        <item m="1" x="1497"/>
        <item m="1" x="2564"/>
        <item m="1" x="2569"/>
        <item m="1" x="2582"/>
        <item m="1" x="3362"/>
        <item m="1" x="1237"/>
        <item m="1" x="1257"/>
        <item m="1" x="2428"/>
        <item m="1" x="2432"/>
        <item m="1" x="3115"/>
        <item m="1" x="1040"/>
        <item m="1" x="2595"/>
        <item m="1" x="2600"/>
        <item m="1" x="1793"/>
        <item m="1" x="1796"/>
        <item m="1" x="1913"/>
        <item m="1" x="2833"/>
        <item m="1" x="2838"/>
        <item m="1" x="2839"/>
        <item m="1" x="1010"/>
        <item m="1" x="1066"/>
        <item m="1" x="1657"/>
        <item m="1" x="2234"/>
        <item m="1" x="2905"/>
        <item m="1" x="2909"/>
        <item m="1" x="2914"/>
        <item m="1" x="1074"/>
        <item m="1" x="1325"/>
        <item m="1" x="1370"/>
        <item m="1" x="2926"/>
        <item m="1" x="2931"/>
        <item m="1" x="2737"/>
        <item m="1" x="1685"/>
        <item m="1" x="1699"/>
        <item m="1" x="1555"/>
        <item m="1" x="2861"/>
        <item m="1" x="2132"/>
        <item m="1" x="1007"/>
        <item m="1" x="2150"/>
        <item m="1" x="2189"/>
        <item m="1" x="2200"/>
        <item m="1" x="2321"/>
        <item m="1" x="2603"/>
        <item m="1" x="2633"/>
        <item m="1" x="2659"/>
        <item m="1" x="3434"/>
        <item m="1" x="1346"/>
        <item m="1" x="1394"/>
        <item m="1" x="1466"/>
        <item m="1" x="1523"/>
        <item m="1" x="2155"/>
        <item m="1" x="2162"/>
        <item m="1" x="2165"/>
        <item m="1" x="2168"/>
        <item m="1" x="2172"/>
        <item m="1" x="1263"/>
        <item m="1" x="1280"/>
        <item m="1" x="1303"/>
        <item m="1" x="1307"/>
        <item m="1" x="1310"/>
        <item m="1" x="1312"/>
        <item m="1" x="3192"/>
        <item m="1" x="3420"/>
        <item m="1" x="3424"/>
        <item m="1" x="2439"/>
        <item m="1" x="1005"/>
        <item m="1" x="1508"/>
        <item m="1" x="2116"/>
        <item m="1" x="1187"/>
        <item m="1" x="3353"/>
        <item m="1" x="3358"/>
        <item m="1" x="993"/>
        <item m="1" x="3329"/>
        <item m="1" x="1469"/>
        <item m="1" x="2527"/>
        <item m="1" x="2530"/>
        <item m="1" x="2534"/>
        <item m="1" x="2466"/>
        <item m="1" x="2470"/>
        <item m="1" x="2488"/>
        <item m="1" x="3023"/>
        <item m="1" x="2381"/>
        <item m="1" x="3243"/>
        <item m="1" x="3256"/>
        <item m="1" x="1690"/>
        <item m="1" x="1700"/>
        <item m="1" x="3391"/>
        <item m="1" x="3393"/>
        <item m="1" x="3401"/>
        <item m="1" x="1282"/>
        <item m="1" x="2274"/>
        <item m="1" x="2276"/>
        <item m="1" x="2413"/>
        <item m="1" x="2416"/>
        <item m="1" x="1594"/>
        <item m="1" x="2027"/>
        <item m="1" x="2030"/>
        <item m="1" x="2035"/>
        <item m="1" x="2083"/>
        <item m="1" x="2085"/>
        <item m="1" x="2310"/>
        <item m="1" x="2316"/>
        <item m="1" x="2341"/>
        <item m="1" x="2719"/>
        <item m="1" x="2724"/>
        <item m="1" x="1165"/>
        <item m="1" x="1422"/>
        <item m="1" x="1506"/>
        <item m="1" x="1509"/>
        <item m="1" x="1524"/>
        <item m="1" x="1527"/>
        <item m="1" x="1532"/>
        <item m="1" x="1561"/>
        <item m="1" x="1568"/>
        <item m="1" x="1578"/>
        <item m="1" x="1579"/>
        <item m="1" x="1624"/>
        <item m="1" x="1628"/>
        <item m="1" x="1713"/>
        <item m="1" x="1746"/>
        <item m="1" x="1749"/>
        <item m="1" x="2611"/>
        <item m="1" x="2805"/>
        <item m="1" x="2999"/>
        <item m="1" x="3004"/>
        <item m="1" x="1093"/>
        <item m="1" x="1097"/>
        <item m="1" x="1113"/>
        <item m="1" x="1122"/>
        <item m="1" x="2051"/>
        <item m="1" x="2948"/>
        <item m="1" x="2951"/>
        <item m="1" x="3061"/>
        <item m="1" x="3121"/>
        <item m="1" x="1703"/>
        <item m="1" x="3144"/>
        <item m="1" x="1233"/>
        <item m="1" x="1855"/>
        <item m="1" x="1858"/>
        <item m="1" x="1861"/>
        <item m="1" x="1131"/>
        <item m="1" x="1141"/>
        <item m="1" x="2739"/>
        <item m="1" x="2740"/>
        <item m="1" x="2742"/>
        <item m="1" x="3162"/>
        <item m="1" x="1218"/>
        <item m="1" x="1654"/>
        <item m="1" x="1658"/>
        <item m="1" x="2285"/>
        <item m="1" x="2293"/>
        <item m="1" x="2345"/>
        <item m="1" x="2349"/>
        <item m="1" x="2585"/>
        <item m="1" x="2787"/>
        <item m="1" x="1946"/>
        <item m="1" x="2277"/>
        <item m="1" x="943"/>
        <item m="1" x="946"/>
        <item m="1" x="2741"/>
        <item m="1" x="2743"/>
        <item m="1" x="2746"/>
        <item m="1" x="2117"/>
        <item m="1" x="2126"/>
        <item m="1" x="2157"/>
        <item m="1" x="2169"/>
        <item m="1" x="2182"/>
        <item m="1" x="2186"/>
        <item m="1" x="2190"/>
        <item m="1" x="2203"/>
        <item m="1" x="2312"/>
        <item m="1" x="2372"/>
        <item m="1" x="2383"/>
        <item m="1" x="2407"/>
        <item m="1" x="2435"/>
        <item m="1" x="2473"/>
        <item m="1" x="2478"/>
        <item m="1" x="2504"/>
        <item m="1" x="2509"/>
        <item m="1" x="2512"/>
        <item m="1" x="2514"/>
        <item m="1" x="2517"/>
        <item m="1" x="2529"/>
        <item m="1" x="2541"/>
        <item m="1" x="2558"/>
        <item m="1" x="1805"/>
        <item m="1" x="2411"/>
        <item m="1" x="1114"/>
        <item m="1" x="1118"/>
        <item m="1" x="1121"/>
        <item m="1" x="1129"/>
        <item m="1" x="1943"/>
        <item m="1" x="1996"/>
        <item m="1" x="2386"/>
        <item m="1" x="2443"/>
        <item m="1" x="2444"/>
        <item m="1" x="2447"/>
        <item m="1" x="2519"/>
        <item m="1" x="2557"/>
        <item m="1" x="2565"/>
        <item m="1" x="2570"/>
        <item m="1" x="898"/>
        <item m="1" x="914"/>
        <item m="1" x="916"/>
        <item m="1" x="918"/>
        <item m="1" x="924"/>
        <item m="1" x="1032"/>
        <item m="1" x="1036"/>
        <item m="1" x="1042"/>
        <item m="1" x="1138"/>
        <item m="1" x="1145"/>
        <item m="1" x="1195"/>
        <item m="1" x="1399"/>
        <item m="1" x="1423"/>
        <item m="1" x="1425"/>
        <item m="1" x="1427"/>
        <item m="1" x="1429"/>
        <item m="1" x="1495"/>
        <item m="1" x="1501"/>
        <item m="1" x="1562"/>
        <item m="1" x="3145"/>
        <item m="1" x="3382"/>
        <item m="1" x="3421"/>
        <item m="1" x="1104"/>
        <item m="1" x="1892"/>
        <item m="1" x="1895"/>
        <item m="1" x="2052"/>
        <item m="1" x="2057"/>
        <item m="1" x="2078"/>
        <item m="1" x="2081"/>
        <item m="1" x="2101"/>
        <item m="1" x="2160"/>
        <item m="1" x="2696"/>
        <item m="1" x="1648"/>
        <item m="1" x="3164"/>
        <item m="1" x="950"/>
        <item m="1" x="2918"/>
        <item m="1" x="1376"/>
        <item m="1" x="1379"/>
        <item m="1" x="1384"/>
        <item m="1" x="1388"/>
        <item m="1" x="1136"/>
        <item m="1" x="1140"/>
        <item m="1" x="1143"/>
        <item m="1" x="1149"/>
        <item m="1" x="1316"/>
        <item m="1" x="1450"/>
        <item m="1" x="1461"/>
        <item m="1" x="2296"/>
        <item m="1" x="2298"/>
        <item m="1" x="2303"/>
        <item m="1" x="2324"/>
        <item m="1" x="2483"/>
        <item m="1" x="896"/>
        <item m="1" x="1559"/>
        <item m="1" x="3287"/>
        <item m="1" x="938"/>
        <item m="1" x="3116"/>
        <item m="1" x="2601"/>
        <item m="1" x="2606"/>
        <item m="1" x="2653"/>
        <item m="1" x="2658"/>
        <item m="1" x="2701"/>
        <item m="1" x="967"/>
        <item m="1" x="3021"/>
        <item m="1" x="2559"/>
        <item m="1" x="2843"/>
        <item m="1" x="1426"/>
        <item m="1" x="2462"/>
        <item m="1" x="2808"/>
        <item m="1" x="2811"/>
        <item m="1" x="1313"/>
        <item m="1" x="1439"/>
        <item m="1" x="1442"/>
        <item m="1" x="1906"/>
        <item m="1" x="2079"/>
        <item m="1" x="2731"/>
        <item m="1" x="2757"/>
        <item m="1" x="2759"/>
        <item m="1" x="2763"/>
        <item m="1" x="2765"/>
        <item m="1" x="2773"/>
        <item m="1" x="2779"/>
        <item m="1" x="2781"/>
        <item m="1" x="2790"/>
        <item m="1" x="2807"/>
        <item m="1" x="2809"/>
        <item m="1" x="2816"/>
        <item m="1" x="2824"/>
        <item m="1" x="2836"/>
        <item m="1" x="2866"/>
        <item m="1" x="2919"/>
        <item m="1" x="2924"/>
        <item m="1" x="2966"/>
        <item m="1" x="2974"/>
        <item m="1" x="2978"/>
        <item m="1" x="2983"/>
        <item m="1" x="2985"/>
        <item m="1" x="3012"/>
        <item m="1" x="3032"/>
        <item m="1" x="3069"/>
        <item m="1" x="3086"/>
        <item m="1" x="3257"/>
        <item m="1" x="3261"/>
        <item m="1" x="3266"/>
        <item m="1" x="3271"/>
        <item m="1" x="3276"/>
        <item m="1" x="3417"/>
        <item m="1" x="3494"/>
        <item m="1" x="3497"/>
        <item m="1" x="3503"/>
        <item m="1" x="3506"/>
        <item m="1" x="3511"/>
        <item m="1" x="3534"/>
        <item m="1" x="3542"/>
        <item m="1" x="963"/>
        <item m="1" x="973"/>
        <item m="1" x="991"/>
        <item m="1" x="996"/>
        <item m="1" x="1006"/>
        <item m="1" x="1008"/>
        <item m="1" x="1012"/>
        <item m="1" x="1015"/>
        <item m="1" x="1017"/>
        <item m="1" x="1018"/>
        <item m="1" x="1020"/>
        <item m="1" x="1021"/>
        <item m="1" x="1025"/>
        <item m="1" x="1028"/>
        <item m="1" x="1037"/>
        <item m="1" x="1043"/>
        <item m="1" x="1046"/>
        <item m="1" x="1048"/>
        <item m="1" x="1055"/>
        <item m="1" x="1059"/>
        <item m="1" x="1068"/>
        <item m="1" x="1072"/>
        <item m="1" x="1075"/>
        <item m="1" x="1078"/>
        <item m="1" x="1174"/>
        <item m="1" x="1185"/>
        <item m="1" x="1189"/>
        <item m="1" x="1192"/>
        <item m="1" x="1196"/>
        <item m="1" x="1211"/>
        <item m="1" x="1725"/>
        <item m="1" x="1730"/>
        <item m="1" x="1752"/>
        <item m="1" x="1755"/>
        <item m="1" x="1762"/>
        <item m="1" x="1888"/>
        <item m="1" x="1939"/>
        <item m="1" x="1942"/>
        <item m="1" x="1948"/>
        <item m="1" x="1952"/>
        <item m="1" x="1989"/>
        <item m="1" x="1995"/>
        <item m="1" x="2012"/>
        <item m="1" x="2055"/>
        <item m="1" x="2059"/>
        <item m="1" x="2065"/>
        <item m="1" x="2072"/>
        <item m="1" x="2121"/>
        <item m="1" x="2127"/>
        <item m="1" x="2174"/>
        <item m="1" x="2194"/>
        <item m="1" x="2195"/>
        <item m="1" x="2198"/>
        <item m="1" x="2201"/>
        <item m="1" x="2244"/>
        <item m="1" x="2263"/>
        <item m="1" x="2267"/>
        <item m="1" x="2270"/>
        <item m="1" x="2271"/>
        <item m="1" x="2278"/>
        <item m="1" x="2284"/>
        <item m="1" x="2301"/>
        <item m="1" x="2306"/>
        <item m="1" x="2307"/>
        <item m="1" x="2325"/>
        <item m="1" x="2329"/>
        <item m="1" x="2330"/>
        <item m="1" x="2331"/>
        <item m="1" x="2339"/>
        <item m="1" x="2342"/>
        <item m="1" x="2402"/>
        <item m="1" x="2403"/>
        <item m="1" x="2406"/>
        <item m="1" x="2417"/>
        <item m="1" x="2440"/>
        <item m="1" x="2457"/>
        <item m="1" x="2459"/>
        <item m="1" x="2467"/>
        <item m="1" x="2484"/>
        <item m="1" x="2548"/>
        <item m="1" x="2574"/>
        <item m="1" x="2797"/>
        <item m="1" x="2831"/>
        <item m="1" x="2883"/>
        <item m="1" x="2897"/>
        <item m="1" x="2906"/>
        <item m="1" x="1413"/>
        <item m="1" x="1477"/>
        <item m="1" x="1481"/>
        <item m="1" x="1488"/>
        <item m="1" x="1493"/>
        <item m="1" x="1735"/>
        <item m="1" x="1740"/>
        <item m="1" x="1744"/>
        <item m="1" x="1766"/>
        <item m="1" x="1975"/>
        <item m="1" x="1978"/>
        <item m="1" x="1879"/>
        <item m="1" x="1885"/>
        <item m="1" x="1887"/>
        <item m="1" x="2288"/>
        <item m="1" x="2302"/>
        <item m="1" x="2313"/>
        <item m="1" x="3467"/>
        <item m="1" x="1710"/>
        <item m="1" x="1714"/>
        <item m="1" x="2343"/>
        <item m="1" x="2390"/>
        <item m="1" x="3220"/>
        <item m="1" x="3224"/>
        <item m="1" x="3229"/>
        <item m="1" x="2887"/>
        <item m="1" x="1485"/>
        <item m="1" x="1546"/>
        <item m="1" x="1563"/>
        <item m="1" x="1674"/>
        <item m="1" x="1681"/>
        <item m="1" x="3035"/>
        <item m="1" x="3046"/>
        <item m="1" x="3370"/>
        <item m="1" x="3402"/>
        <item m="1" x="3415"/>
        <item m="1" x="1863"/>
        <item m="1" x="2520"/>
        <item m="1" x="3404"/>
        <item m="1" x="3407"/>
        <item m="1" x="1324"/>
        <item m="1" x="1328"/>
        <item m="1" x="1331"/>
        <item m="1" x="1336"/>
        <item m="1" x="1368"/>
        <item m="1" x="1373"/>
        <item m="1" x="1378"/>
        <item m="1" x="1381"/>
        <item m="1" x="1386"/>
        <item m="1" x="1389"/>
        <item m="1" x="1424"/>
        <item m="1" x="2975"/>
        <item m="1" x="1847"/>
        <item m="1" x="1849"/>
        <item m="1" x="1893"/>
        <item m="1" x="1935"/>
        <item m="1" x="1941"/>
        <item m="1" x="2134"/>
        <item m="1" x="2393"/>
        <item m="1" x="2397"/>
        <item m="1" x="3133"/>
        <item m="1" x="939"/>
        <item m="1" x="1238"/>
        <item m="1" x="1241"/>
        <item m="1" x="1245"/>
        <item m="1" x="1249"/>
        <item m="1" x="1253"/>
        <item m="1" x="1255"/>
        <item m="1" x="1258"/>
        <item m="1" x="1262"/>
        <item m="1" x="1265"/>
        <item m="1" x="1268"/>
        <item m="1" x="1270"/>
        <item m="1" x="1276"/>
        <item m="1" x="1279"/>
        <item m="1" x="1337"/>
        <item m="1" x="1343"/>
        <item m="1" x="1400"/>
        <item m="1" x="1404"/>
        <item m="1" x="1667"/>
        <item m="1" x="1825"/>
        <item m="1" x="1966"/>
        <item m="1" x="2391"/>
        <item m="1" x="2396"/>
        <item m="1" x="2751"/>
        <item m="1" x="3388"/>
        <item m="1" x="1673"/>
        <item m="1" x="2000"/>
        <item m="1" x="2261"/>
        <item m="1" x="2264"/>
        <item m="1" x="2346"/>
        <item m="1" x="1034"/>
        <item m="1" x="1333"/>
        <item m="1" x="3191"/>
        <item m="1" x="1271"/>
        <item m="1" x="1277"/>
        <item m="1" x="1443"/>
        <item m="1" x="1447"/>
        <item m="1" x="1463"/>
        <item m="1" x="1564"/>
        <item m="1" x="1771"/>
        <item m="1" x="1773"/>
        <item m="1" x="1777"/>
        <item m="1" x="1788"/>
        <item m="1" x="1791"/>
        <item m="1" x="1799"/>
        <item m="1" x="1803"/>
        <item m="1" x="1807"/>
        <item m="1" x="1808"/>
        <item m="1" x="1810"/>
        <item m="1" x="1815"/>
        <item m="1" x="1826"/>
        <item m="1" x="1830"/>
        <item m="1" x="1833"/>
        <item m="1" x="1840"/>
        <item m="1" x="1842"/>
        <item m="1" x="1848"/>
        <item m="1" x="1850"/>
        <item m="1" x="1860"/>
        <item m="1" x="1899"/>
        <item m="1" x="1900"/>
        <item m="1" x="1919"/>
        <item m="1" x="1956"/>
        <item m="1" x="1962"/>
        <item m="1" x="1977"/>
        <item m="1" x="1979"/>
        <item m="1" x="1984"/>
        <item m="1" x="2113"/>
        <item m="1" x="2115"/>
        <item m="1" x="2118"/>
        <item m="1" x="2145"/>
        <item m="1" x="2191"/>
        <item m="1" x="2216"/>
        <item m="1" x="2219"/>
        <item m="1" x="2220"/>
        <item m="1" x="2223"/>
        <item m="1" x="2225"/>
        <item m="1" x="2227"/>
        <item m="1" x="2230"/>
        <item m="1" x="2233"/>
        <item m="1" x="2235"/>
        <item m="1" x="2239"/>
        <item m="1" x="2241"/>
        <item m="1" x="2245"/>
        <item m="1" x="2248"/>
        <item m="1" x="2251"/>
        <item m="1" x="2254"/>
        <item m="1" x="2259"/>
        <item m="1" x="2308"/>
        <item m="1" x="2332"/>
        <item m="1" x="2335"/>
        <item m="1" x="2340"/>
        <item m="1" x="2344"/>
        <item m="1" x="2348"/>
        <item m="1" x="2351"/>
        <item m="1" x="2354"/>
        <item m="1" x="2358"/>
        <item m="1" x="2362"/>
        <item m="1" x="2370"/>
        <item m="1" x="2373"/>
        <item m="1" x="2384"/>
        <item m="1" x="2424"/>
        <item m="1" x="2433"/>
        <item m="1" x="2437"/>
        <item m="1" x="2442"/>
        <item m="1" x="2448"/>
        <item m="1" x="2500"/>
        <item m="1" x="2537"/>
        <item m="1" x="2545"/>
        <item m="1" x="2555"/>
        <item m="1" x="2591"/>
        <item m="1" x="2649"/>
        <item m="1" x="2654"/>
        <item m="1" x="2666"/>
        <item m="1" x="2715"/>
        <item m="1" x="2734"/>
        <item m="1" x="2964"/>
        <item m="1" x="2969"/>
        <item m="1" x="2971"/>
        <item m="1" x="2996"/>
        <item m="1" x="3002"/>
        <item m="1" x="3008"/>
        <item m="1" x="3015"/>
        <item m="1" x="3040"/>
        <item m="1" x="3044"/>
        <item m="1" x="3047"/>
        <item m="1" x="3052"/>
        <item m="1" x="3056"/>
        <item m="1" x="3062"/>
        <item m="1" x="3067"/>
        <item m="1" x="3071"/>
        <item m="1" x="3075"/>
        <item m="1" x="3081"/>
        <item m="1" x="3085"/>
        <item m="1" x="3087"/>
        <item m="1" x="3089"/>
        <item m="1" x="3094"/>
        <item m="1" x="3099"/>
        <item m="1" x="3101"/>
        <item m="1" x="3103"/>
        <item m="1" x="3105"/>
        <item m="1" x="3108"/>
        <item m="1" x="3110"/>
        <item m="1" x="3112"/>
        <item m="1" x="3114"/>
        <item m="1" x="3117"/>
        <item m="1" x="3118"/>
        <item m="1" x="3122"/>
        <item m="1" x="3125"/>
        <item m="1" x="3129"/>
        <item m="1" x="3132"/>
        <item m="1" x="3134"/>
        <item m="1" x="3139"/>
        <item m="1" x="3141"/>
        <item m="1" x="3143"/>
        <item m="1" x="3146"/>
        <item m="1" x="3148"/>
        <item m="1" x="3152"/>
        <item m="1" x="3154"/>
        <item m="1" x="3156"/>
        <item m="1" x="3157"/>
        <item m="1" x="3160"/>
        <item m="1" x="3163"/>
        <item m="1" x="3170"/>
        <item m="1" x="3206"/>
        <item m="1" x="3209"/>
        <item m="1" x="3212"/>
        <item m="1" x="3230"/>
        <item m="1" x="3269"/>
        <item m="1" x="3482"/>
        <item m="1" x="3484"/>
        <item m="1" x="3490"/>
        <item m="1" x="3493"/>
        <item m="1" x="903"/>
        <item m="1" x="906"/>
        <item m="1" x="910"/>
        <item m="1" x="947"/>
        <item m="1" x="949"/>
        <item m="1" x="955"/>
        <item m="1" x="1013"/>
        <item m="1" x="1094"/>
        <item m="1" x="1115"/>
        <item m="1" x="1159"/>
        <item m="1" x="1162"/>
        <item m="1" x="1167"/>
        <item m="1" x="1172"/>
        <item m="1" x="1175"/>
        <item m="1" x="1179"/>
        <item m="1" x="1182"/>
        <item m="1" x="1188"/>
        <item m="1" x="1190"/>
        <item m="1" x="1193"/>
        <item m="1" x="1197"/>
        <item m="1" x="1200"/>
        <item m="1" x="1204"/>
        <item m="1" x="1209"/>
        <item m="1" x="1212"/>
        <item m="1" x="1214"/>
        <item m="1" x="1217"/>
        <item m="1" x="1219"/>
        <item m="1" x="1221"/>
        <item m="1" x="1222"/>
        <item m="1" x="1225"/>
        <item m="1" x="1228"/>
        <item m="1" x="1234"/>
        <item m="1" x="1240"/>
        <item m="1" x="1242"/>
        <item m="1" x="1246"/>
        <item m="1" x="1251"/>
        <item m="1" x="1254"/>
        <item m="1" x="1256"/>
        <item m="1" x="1261"/>
        <item m="1" x="1264"/>
        <item m="1" x="1408"/>
        <item m="1" x="1595"/>
        <item m="1" x="1623"/>
        <item m="1" x="1774"/>
        <item m="1" x="1778"/>
        <item m="1" x="1785"/>
        <item m="1" x="1806"/>
        <item m="1" x="1809"/>
        <item m="1" x="1813"/>
        <item m="1" x="1820"/>
        <item m="1" x="1843"/>
        <item m="1" x="1867"/>
        <item m="1" x="1874"/>
        <item m="1" x="1877"/>
        <item m="1" x="1911"/>
        <item m="1" x="1936"/>
        <item m="1" x="1955"/>
        <item m="1" x="1957"/>
        <item m="1" x="1960"/>
        <item m="1" x="1991"/>
        <item m="1" x="1993"/>
        <item m="1" x="1997"/>
        <item m="1" x="2018"/>
        <item m="1" x="2019"/>
        <item m="1" x="2021"/>
        <item m="1" x="2036"/>
        <item m="1" x="2047"/>
        <item m="1" x="2054"/>
        <item m="1" x="2070"/>
        <item m="1" x="2073"/>
        <item m="1" x="2178"/>
        <item m="1" x="2228"/>
        <item m="1" x="2252"/>
        <item m="1" x="2255"/>
        <item m="1" x="2327"/>
        <item m="1" x="2347"/>
        <item m="1" x="2350"/>
        <item m="1" x="2408"/>
        <item m="1" x="2455"/>
        <item m="1" x="2456"/>
        <item m="1" x="2458"/>
        <item m="1" x="2461"/>
        <item m="1" x="2463"/>
        <item m="1" x="2464"/>
        <item m="1" x="2469"/>
        <item m="1" x="2472"/>
        <item m="1" x="2474"/>
        <item m="1" x="2593"/>
        <item m="1" x="2602"/>
        <item m="1" x="3083"/>
        <item m="1" x="3104"/>
        <item m="1" x="3107"/>
        <item m="1" x="3109"/>
        <item m="1" x="3111"/>
        <item m="1" x="3120"/>
        <item m="1" x="3124"/>
        <item m="1" x="3150"/>
        <item m="1" x="3171"/>
        <item m="1" x="3234"/>
        <item m="1" x="3272"/>
        <item m="1" x="3284"/>
        <item m="1" x="3295"/>
        <item m="1" x="3297"/>
        <item m="1" x="3300"/>
        <item m="1" x="3302"/>
        <item m="1" x="3307"/>
        <item m="1" x="3320"/>
        <item m="1" x="3332"/>
        <item m="1" x="3341"/>
        <item m="1" x="3346"/>
        <item m="1" x="3351"/>
        <item m="1" x="3354"/>
        <item m="1" x="3359"/>
        <item m="1" x="3376"/>
        <item m="1" x="3390"/>
        <item m="1" x="3395"/>
        <item m="1" x="3399"/>
        <item m="1" x="3430"/>
        <item m="1" x="3481"/>
        <item m="1" x="3486"/>
        <item m="1" x="3489"/>
        <item m="1" x="3492"/>
        <item m="1" x="3495"/>
        <item m="1" x="3496"/>
        <item m="1" x="3498"/>
        <item m="1" x="3504"/>
        <item m="1" x="3507"/>
        <item m="1" x="3517"/>
        <item m="1" x="3526"/>
        <item m="1" x="1949"/>
        <item m="1" x="1958"/>
        <item m="1" x="1963"/>
        <item m="1" x="2067"/>
        <item m="1" x="2106"/>
        <item m="1" x="2114"/>
        <item m="1" x="2123"/>
        <item m="1" x="2133"/>
        <item m="1" x="2922"/>
        <item m="1" x="2937"/>
        <item m="1" x="2959"/>
        <item m="1" x="2980"/>
        <item m="1" x="2989"/>
        <item m="1" x="3016"/>
        <item m="1" x="3027"/>
        <item m="1" x="3036"/>
        <item m="1" x="3048"/>
        <item m="1" x="3057"/>
        <item m="1" x="3076"/>
        <item m="1" x="3095"/>
        <item m="1" x="3180"/>
        <item m="1" x="3186"/>
        <item m="1" x="3190"/>
        <item m="1" x="3311"/>
        <item m="1" x="3314"/>
        <item m="1" x="3323"/>
        <item m="1" x="3324"/>
        <item m="1" x="3325"/>
        <item m="1" x="3326"/>
        <item m="1" x="3331"/>
        <item m="1" x="3336"/>
        <item m="1" x="3340"/>
        <item m="1" x="1027"/>
        <item m="1" x="1912"/>
        <item m="1" x="1918"/>
        <item m="1" x="2441"/>
        <item m="1" x="2546"/>
        <item m="1" x="2547"/>
        <item m="1" x="2550"/>
        <item m="1" x="2552"/>
        <item m="1" x="2566"/>
        <item m="1" x="1309"/>
        <item m="1" x="1715"/>
        <item m="1" x="1719"/>
        <item m="1" x="1792"/>
        <item m="1" x="1811"/>
        <item m="1" x="2041"/>
        <item m="1" x="2044"/>
        <item m="1" x="2272"/>
        <item m="1" x="2960"/>
        <item m="1" x="2965"/>
        <item m="1" x="3215"/>
        <item m="1" x="1304"/>
        <item m="1" x="2043"/>
        <item m="1" x="2048"/>
        <item m="1" x="2056"/>
        <item m="1" x="2061"/>
        <item m="1" x="2074"/>
        <item m="1" x="2082"/>
        <item m="1" x="2092"/>
        <item m="1" x="2095"/>
        <item m="1" x="2845"/>
        <item m="1" x="3235"/>
        <item m="1" x="3237"/>
        <item m="1" x="3239"/>
        <item m="1" x="3242"/>
        <item m="1" x="3245"/>
        <item m="1" x="3249"/>
        <item m="1" x="3254"/>
        <item m="1" x="3259"/>
        <item m="1" x="3263"/>
        <item m="1" x="3268"/>
        <item m="1" x="3273"/>
        <item m="1" x="3277"/>
        <item m="1" x="3280"/>
        <item m="1" x="3285"/>
        <item m="1" x="3288"/>
        <item m="1" x="3292"/>
        <item m="1" x="1319"/>
        <item m="1" x="1452"/>
        <item m="1" x="1454"/>
        <item m="1" x="1459"/>
        <item m="1" x="1464"/>
        <item m="1" x="1467"/>
        <item m="1" x="1521"/>
        <item m="1" x="1525"/>
        <item m="1" x="1528"/>
        <item m="1" x="1530"/>
        <item m="1" x="1531"/>
        <item m="1" x="1533"/>
        <item m="1" x="1536"/>
        <item m="1" x="1540"/>
        <item m="1" x="1543"/>
        <item m="1" x="3009"/>
        <item m="1" x="3017"/>
        <item m="1" x="3041"/>
        <item m="1" x="3045"/>
        <item m="1" x="3049"/>
        <item m="1" x="3053"/>
        <item m="1" x="3063"/>
        <item m="1" x="3072"/>
        <item m="1" x="3088"/>
        <item m="1" x="3102"/>
        <item m="1" x="3106"/>
        <item m="1" x="908"/>
        <item m="1" x="911"/>
        <item m="1" x="992"/>
        <item m="1" x="1019"/>
        <item m="1" x="1031"/>
        <item m="1" x="1283"/>
        <item m="1" x="1284"/>
        <item m="1" x="1285"/>
        <item m="1" x="1290"/>
        <item m="1" x="1293"/>
        <item m="1" x="1295"/>
        <item m="1" x="1300"/>
        <item m="1" x="1305"/>
        <item m="1" x="1308"/>
        <item m="1" x="1444"/>
        <item m="1" x="1538"/>
        <item m="1" x="2800"/>
        <item m="1" x="2802"/>
        <item m="1" x="2806"/>
        <item m="1" x="2817"/>
        <item m="1" x="2819"/>
        <item m="1" x="2821"/>
        <item m="1" x="2823"/>
        <item m="1" x="2986"/>
        <item m="1" x="2991"/>
        <item m="1" x="3405"/>
        <item m="1" x="3408"/>
        <item m="1" x="919"/>
        <item m="1" x="925"/>
        <item m="1" x="1679"/>
        <item m="1" x="1682"/>
        <item m="1" x="1687"/>
        <item m="1" x="1691"/>
        <item m="1" x="1701"/>
        <item m="1" x="1705"/>
        <item m="1" x="1841"/>
        <item m="1" x="1846"/>
        <item m="1" x="1851"/>
        <item m="1" x="1052"/>
        <item m="1" x="1057"/>
        <item m="1" x="1061"/>
        <item m="1" x="1609"/>
        <item m="1" x="1688"/>
        <item m="1" x="1695"/>
        <item m="1" x="1704"/>
        <item m="1" x="1708"/>
        <item m="1" x="1724"/>
        <item m="1" x="1728"/>
        <item m="1" x="1731"/>
        <item m="1" x="1736"/>
        <item m="1" x="1741"/>
        <item m="1" x="1745"/>
        <item m="1" x="1748"/>
        <item m="1" x="1751"/>
        <item m="1" x="1754"/>
        <item m="1" x="1758"/>
        <item m="1" x="1760"/>
        <item m="1" x="1764"/>
        <item m="1" x="1767"/>
        <item m="1" x="1768"/>
        <item m="1" x="1770"/>
        <item m="1" x="1772"/>
        <item m="1" x="1775"/>
        <item m="1" x="1779"/>
        <item m="1" x="1782"/>
        <item m="1" x="1784"/>
        <item m="1" x="1786"/>
        <item m="1" x="1789"/>
        <item m="1" x="1794"/>
        <item m="1" x="1797"/>
        <item m="1" x="1801"/>
        <item m="1" x="2738"/>
        <item m="1" x="3338"/>
        <item m="1" x="3342"/>
        <item m="1" x="3347"/>
        <item m="1" x="3349"/>
        <item m="1" x="3355"/>
        <item m="1" x="3360"/>
        <item m="1" x="1259"/>
        <item m="1" x="1602"/>
        <item m="1" x="1607"/>
        <item m="1" x="1611"/>
        <item m="1" x="1692"/>
        <item m="1" x="1706"/>
        <item m="1" x="2192"/>
        <item m="1" x="2868"/>
        <item m="1" x="2976"/>
        <item m="1" x="2374"/>
        <item m="1" x="2503"/>
        <item m="1" x="2506"/>
        <item m="1" x="2511"/>
        <item m="1" x="2521"/>
        <item m="1" x="2535"/>
        <item m="1" x="3483"/>
        <item m="1" x="3485"/>
        <item m="1" x="1029"/>
        <item m="1" x="1033"/>
        <item m="1" x="1038"/>
        <item m="1" x="1041"/>
        <item m="1" x="1044"/>
        <item m="1" x="1047"/>
        <item m="1" x="1049"/>
        <item m="1" x="1051"/>
        <item m="1" x="1056"/>
        <item m="1" x="1060"/>
        <item m="1" x="1064"/>
        <item m="1" x="1069"/>
        <item m="1" x="2480"/>
        <item m="1" x="2481"/>
        <item m="1" x="2482"/>
        <item m="1" x="2489"/>
        <item m="1" x="2490"/>
        <item m="1" x="2492"/>
        <item m="1" x="2501"/>
        <item m="1" x="2505"/>
        <item m="1" x="2507"/>
        <item m="1" x="2510"/>
        <item m="1" x="2513"/>
        <item m="1" x="2515"/>
        <item m="1" x="2518"/>
        <item m="1" x="2522"/>
        <item m="1" x="2524"/>
        <item m="1" x="2526"/>
        <item m="1" x="2630"/>
        <item m="1" x="2636"/>
        <item m="1" x="2639"/>
        <item m="1" x="2646"/>
        <item m="1" x="2651"/>
        <item m="1" x="2656"/>
        <item m="1" x="2661"/>
        <item m="1" x="2664"/>
        <item m="1" x="2668"/>
        <item m="1" x="2672"/>
        <item m="1" x="2676"/>
        <item m="1" x="2588"/>
        <item m="1" x="1603"/>
        <item m="1" x="1637"/>
        <item m="1" x="1643"/>
        <item m="1" x="1646"/>
        <item m="1" x="1650"/>
        <item m="1" x="1653"/>
        <item m="1" x="2713"/>
        <item m="1" x="3378"/>
        <item m="1" x="3383"/>
        <item m="1" x="3386"/>
        <item m="1" x="3477"/>
        <item m="1" x="957"/>
        <item m="1" x="3303"/>
        <item m="1" x="3308"/>
        <item m="1" x="3313"/>
        <item m="1" x="3317"/>
        <item m="1" x="3322"/>
        <item m="1" x="2652"/>
        <item m="1" x="2657"/>
        <item m="1" x="3091"/>
        <item m="1" x="3136"/>
        <item m="1" x="1184"/>
        <item m="1" x="1243"/>
        <item m="1" x="1247"/>
        <item m="1" x="1252"/>
        <item m="1" x="1535"/>
        <item m="1" x="1539"/>
        <item m="1" x="1542"/>
        <item m="1" x="1545"/>
        <item m="1" x="1547"/>
        <item m="1" x="1552"/>
        <item m="1" x="1557"/>
        <item m="1" x="1560"/>
        <item m="1" x="1566"/>
        <item m="1" x="1776"/>
        <item m="1" x="1780"/>
        <item m="1" x="1783"/>
        <item m="1" x="1787"/>
        <item m="1" x="1790"/>
        <item m="1" x="2240"/>
        <item m="1" x="2243"/>
        <item m="1" x="2247"/>
        <item m="1" x="2249"/>
        <item m="1" x="2253"/>
        <item m="1" x="2256"/>
        <item m="1" x="2356"/>
        <item m="1" x="2364"/>
        <item m="1" x="2366"/>
        <item m="1" x="2368"/>
        <item m="1" x="2371"/>
        <item m="1" x="2788"/>
        <item m="1" x="2794"/>
        <item m="1" x="2798"/>
        <item m="1" x="3278"/>
        <item m="1" x="3281"/>
        <item m="1" x="3286"/>
        <item m="1" x="1358"/>
        <item m="1" x="1565"/>
        <item m="1" x="1570"/>
        <item m="1" x="1898"/>
        <item m="1" x="1901"/>
        <item m="1" x="1928"/>
        <item m="1" x="1932"/>
        <item m="1" x="2120"/>
        <item m="1" x="2124"/>
        <item m="1" x="2382"/>
        <item m="1" x="2387"/>
        <item m="1" x="2419"/>
        <item m="1" x="2858"/>
        <item m="1" x="2863"/>
        <item m="1" x="897"/>
        <item m="1" x="1160"/>
        <item m="1" x="1166"/>
        <item m="1" x="1332"/>
        <item m="1" x="3435"/>
        <item m="1" x="1329"/>
        <item m="1" x="1598"/>
        <item m="1" x="1610"/>
        <item m="1" x="1022"/>
        <item m="1" x="1301"/>
        <item m="1" x="2597"/>
        <item m="1" x="1480"/>
        <item m="1" x="1235"/>
        <item m="1" x="2967"/>
        <item m="1" x="2704"/>
        <item m="1" x="1071"/>
        <item m="1" x="3460"/>
        <item m="1" x="3218"/>
        <item m="1" x="2890"/>
        <item m="1" x="2665"/>
        <item m="1" x="2445"/>
        <item m="1" x="2205"/>
        <item m="1" x="2826"/>
        <item m="1" x="2029"/>
        <item m="1" x="1765"/>
        <item m="1" x="2086"/>
        <item m="1" x="894"/>
        <item m="1" x="3419"/>
        <item m="1" x="3316"/>
        <item m="1" x="3158"/>
        <item m="1" x="2242"/>
        <item m="1" x="2013"/>
        <item m="1" x="1553"/>
        <item m="1" x="2895"/>
        <item m="1" x="2060"/>
        <item m="1" x="2209"/>
        <item m="1" x="1491"/>
        <item m="1" x="1998"/>
        <item m="1" x="2857"/>
        <item m="1" x="2889"/>
        <item m="1" x="2855"/>
        <item m="1" x="3361"/>
        <item m="1" x="2183"/>
        <item m="1" x="2873"/>
        <item m="1" x="1934"/>
        <item m="1" x="1483"/>
        <item m="1" x="1112"/>
        <item m="1" x="1170"/>
        <item m="1" x="3366"/>
        <item m="1" x="2900"/>
        <item m="1" x="2238"/>
        <item m="1" x="2379"/>
        <item m="1" x="2024"/>
        <item m="1" x="3184"/>
        <item m="1" x="3522"/>
        <item m="1" x="2053"/>
        <item m="1" x="3193"/>
        <item m="1" x="2862"/>
        <item m="1" x="1487"/>
        <item m="1" x="2997"/>
        <item m="1" x="1930"/>
        <item m="1" x="1639"/>
        <item m="1" x="2870"/>
        <item m="1" x="2885"/>
        <item m="1" x="3310"/>
        <item m="1" x="1944"/>
        <item m="1" x="2571"/>
        <item m="1" x="2532"/>
        <item m="1" x="1482"/>
        <item m="1" x="1433"/>
        <item m="1" x="2904"/>
        <item m="1" x="2893"/>
        <item m="1" x="1486"/>
        <item m="1" x="2913"/>
        <item m="1" x="3138"/>
        <item m="1" x="1484"/>
        <item m="1" x="2877"/>
        <item m="1" x="1496"/>
        <item m="1" x="932"/>
        <item m="1" x="1478"/>
        <item m="1" x="2880"/>
        <item m="1" x="2071"/>
        <item m="1" x="3352"/>
        <item m="1" x="3356"/>
        <item m="1" x="2031"/>
        <item m="1" x="2908"/>
        <item m="1" x="2485"/>
        <item m="1" x="2170"/>
        <item m="1" x="2544"/>
        <item m="1" x="2604"/>
        <item m="1" x="3018"/>
        <item m="1" x="3090"/>
        <item m="1" x="1514"/>
        <item m="1" x="3025"/>
        <item m="1" x="1500"/>
        <item m="1" x="2422"/>
        <item m="1" x="3006"/>
        <item m="1" x="3093"/>
        <item m="1" x="3038"/>
        <item m="1" x="2166"/>
        <item m="1" x="1475"/>
        <item m="1" x="1498"/>
        <item m="1" x="1489"/>
        <item m="1" x="1503"/>
        <item m="1" x="2626"/>
        <item m="1" x="3019"/>
        <item m="1" x="3042"/>
        <item m="1" x="3013"/>
        <item m="1" x="2042"/>
        <item m="1" x="2627"/>
        <item m="1" x="1101"/>
        <item m="1" x="3055"/>
        <item m="1" x="2987"/>
        <item m="1" x="3005"/>
        <item m="1" x="1953"/>
        <item m="1" x="1045"/>
        <item m="1" x="1924"/>
        <item m="1" x="2028"/>
        <item m="1" x="2436"/>
        <item m="1" x="2896"/>
        <item m="1" x="3201"/>
        <item m="1" x="1914"/>
        <item m="1" x="3178"/>
        <item m="1" x="2452"/>
        <item m="1" x="1729"/>
        <item m="1" x="2037"/>
        <item m="1" x="1902"/>
        <item m="1" x="1391"/>
        <item m="1" x="3502"/>
        <item m="1" x="3065"/>
        <item m="1" x="3014"/>
        <item m="1" x="1504"/>
        <item m="1" x="1576"/>
        <item m="1" x="1338"/>
        <item m="1" x="3033"/>
        <item m="1" x="2479"/>
        <item m="1" x="1920"/>
        <item m="1" x="1933"/>
        <item m="1" x="1925"/>
        <item m="1" x="1950"/>
        <item m="1" x="3296"/>
        <item m="1" x="2032"/>
        <item m="1" x="3028"/>
        <item m="1" x="2446"/>
        <item m="1" x="2430"/>
        <item m="1" x="2096"/>
        <item m="1" x="2988"/>
        <item m="1" x="1907"/>
        <item m="1" x="2022"/>
        <item m="1" x="1128"/>
        <item m="1" x="1665"/>
        <item m="1" x="2039"/>
        <item m="1" x="2080"/>
        <item m="1" x="2001"/>
        <item m="1" x="1992"/>
        <item m="1" x="1990"/>
        <item m="1" x="1154"/>
        <item m="1" x="2016"/>
        <item m="1" x="2994"/>
        <item m="1" x="2438"/>
        <item m="1" x="2008"/>
        <item m="1" x="1273"/>
        <item m="1" x="2429"/>
        <item m="1" x="2105"/>
        <item m="1" x="2058"/>
        <item m="1" x="2017"/>
        <item m="1" x="2536"/>
        <item m="1" x="3529"/>
        <item m="1" x="2619"/>
        <item m="1" x="2046"/>
        <item m="1" x="3521"/>
        <item m="1" x="1983"/>
        <item m="1" x="1471"/>
        <item m="1" x="1641"/>
        <item m="1" x="3026"/>
        <item m="1" x="2305"/>
        <item m="1" x="2093"/>
        <item m="1" x="3488"/>
        <item m="1" x="2003"/>
        <item m="1" x="2706"/>
        <item m="1" x="2007"/>
        <item m="1" x="3034"/>
        <item m="1" x="1986"/>
        <item m="1" x="2832"/>
        <item m="1" x="1110"/>
        <item m="1" x="3039"/>
        <item m="1" x="2834"/>
        <item m="1" x="2830"/>
        <item m="1" x="3043"/>
        <item m="1" x="2776"/>
        <item m="1" x="2881"/>
        <item m="1" x="2920"/>
        <item m="1" x="1982"/>
        <item m="1" x="2915"/>
        <item m="1" x="2990"/>
        <item m="1" x="2984"/>
        <item m="1" x="2319"/>
        <item m="1" x="2317"/>
        <item m="1" x="2786"/>
        <item m="1" x="975"/>
        <item m="1" x="2981"/>
        <item m="1" x="3189"/>
        <item m="1" x="1085"/>
        <item m="1" x="1099"/>
        <item m="1" x="970"/>
        <item m="1" x="1572"/>
        <item m="1" x="1981"/>
        <item m="1" x="1116"/>
        <item m="1" x="960"/>
        <item m="1" x="1105"/>
        <item m="1" x="1985"/>
        <item m="1" x="3000"/>
        <item m="1" x="966"/>
        <item m="1" x="2993"/>
        <item m="1" x="1090"/>
        <item m="1" x="962"/>
        <item m="1" x="2875"/>
        <item m="1" x="2911"/>
        <item m="1" x="2323"/>
        <item m="1" x="2945"/>
        <item m="1" x="3030"/>
        <item m="1" x="978"/>
        <item m="1" x="1750"/>
        <item m="1" x="1592"/>
        <item m="1" x="1095"/>
        <item m="1" x="1757"/>
        <item m="1" x="3179"/>
        <item m="1" x="3182"/>
        <item m="1" x="1747"/>
        <item m="1" x="1137"/>
        <item m="1" x="1089"/>
        <item m="1" x="2992"/>
        <item m="1" x="1102"/>
        <item m="1" x="1206"/>
        <item m="1" x="2747"/>
        <item m="1" x="2389"/>
        <item m="1" x="2607"/>
        <item m="1" x="1696"/>
        <item m="1" x="1359"/>
        <item m="1" x="1753"/>
        <item m="1" x="1698"/>
        <item m="1" x="1999"/>
        <item m="1" x="2496"/>
        <item m="1" x="3275"/>
        <item m="1" x="1505"/>
        <item m="1" x="1629"/>
        <item m="1" x="3084"/>
        <item m="1" x="2927"/>
        <item m="1" x="3364"/>
        <item m="1" x="2785"/>
        <item m="1" x="2810"/>
        <item m="1" x="944"/>
        <item m="1" x="1412"/>
        <item m="1" x="1431"/>
        <item m="1" x="1432"/>
        <item m="1" x="2152"/>
        <item m="1" x="2867"/>
        <item m="1" x="3398"/>
        <item m="1" x="2533"/>
        <item m="1" x="3270"/>
        <item m="1" x="3442"/>
        <item m="1" x="2282"/>
        <item x="610"/>
        <item m="1" x="2315"/>
        <item m="1" x="2856"/>
        <item m="1" x="2525"/>
        <item m="1" x="2528"/>
        <item m="1" x="2849"/>
        <item m="1" x="2852"/>
        <item m="1" x="2854"/>
        <item m="1" x="2423"/>
        <item m="1" x="3127"/>
        <item m="1" x="2784"/>
        <item m="1" x="2982"/>
        <item m="1" x="2882"/>
        <item m="1" x="2876"/>
        <item m="1" x="2891"/>
        <item m="1" x="3439"/>
        <item x="9"/>
        <item x="336"/>
        <item m="1" x="2894"/>
        <item m="1" x="2780"/>
        <item m="1" x="2844"/>
        <item m="1" x="2847"/>
        <item m="1" x="2851"/>
        <item m="1" x="2872"/>
        <item m="1" x="2879"/>
        <item m="1" x="2888"/>
        <item m="1" x="3437"/>
        <item m="1" x="3267"/>
        <item m="1" x="3377"/>
        <item m="1" x="3375"/>
        <item m="1" x="2434"/>
        <item m="1" x="1227"/>
        <item m="1" x="2736"/>
        <item m="1" x="2300"/>
        <item m="1" x="1082"/>
        <item m="1" x="2820"/>
        <item m="1" x="2453"/>
        <item m="1" x="2551"/>
        <item m="1" x="3073"/>
        <item m="1" x="2803"/>
        <item m="1" x="909"/>
        <item m="1" x="3262"/>
        <item m="1" x="1428"/>
        <item m="1" x="2612"/>
        <item m="1" x="3436"/>
        <item m="1" x="3253"/>
        <item m="1" x="3258"/>
        <item m="1" x="1289"/>
        <item m="1" x="2783"/>
        <item m="1" x="2590"/>
        <item m="1" x="2956"/>
        <item m="1" x="1634"/>
        <item m="1" x="1326"/>
        <item x="334"/>
        <item m="1" x="3248"/>
        <item m="1" x="3241"/>
        <item m="1" x="3244"/>
        <item x="7"/>
        <item m="1" x="1415"/>
        <item m="1" x="3217"/>
        <item m="1" x="3475"/>
        <item m="1" x="1761"/>
        <item m="1" x="2542"/>
        <item m="1" x="1923"/>
        <item m="1" x="1510"/>
        <item m="1" x="1087"/>
        <item m="1" x="1621"/>
        <item m="1" x="2290"/>
        <item m="1" x="3167"/>
        <item m="1" x="3169"/>
        <item m="1" x="2789"/>
        <item m="1" x="2709"/>
        <item m="1" x="1631"/>
        <item m="1" x="1599"/>
        <item m="1" x="1605"/>
        <item m="1" x="1593"/>
        <item m="1" x="1596"/>
        <item m="1" x="1569"/>
        <item m="1" x="1203"/>
        <item m="1" x="2109"/>
        <item m="1" x="936"/>
        <item m="1" x="1759"/>
        <item m="1" x="2010"/>
        <item m="1" x="3020"/>
        <item m="1" x="940"/>
        <item m="1" x="2553"/>
        <item m="1" x="1512"/>
        <item m="1" x="2745"/>
        <item m="1" x="1139"/>
        <item m="1" x="2901"/>
        <item m="1" x="1604"/>
        <item m="1" x="3175"/>
        <item m="1" x="2609"/>
        <item m="1" x="3476"/>
        <item m="1" x="3392"/>
        <item m="1" x="3394"/>
        <item m="1" x="2040"/>
        <item m="1" x="2062"/>
        <item m="1" x="3174"/>
        <item m="1" x="2554"/>
        <item m="1" x="2468"/>
        <item m="1" x="2778"/>
        <item m="1" x="1050"/>
        <item m="1" x="1299"/>
        <item m="1" x="3335"/>
        <item m="1" x="2049"/>
        <item m="1" x="3078"/>
        <item m="1" x="1937"/>
        <item m="1" x="1507"/>
        <item m="1" x="2774"/>
        <item m="1" x="1355"/>
        <item m="1" x="3126"/>
        <item m="1" x="2151"/>
        <item m="1" x="1852"/>
        <item m="1" x="1402"/>
        <item m="1" x="2865"/>
        <item m="1" x="3247"/>
        <item m="1" x="2146"/>
        <item m="1" x="3468"/>
        <item m="1" x="2782"/>
        <item m="1" x="1340"/>
        <item m="1" x="2957"/>
        <item m="1" x="3473"/>
        <item m="1" x="2380"/>
        <item m="1" x="915"/>
        <item m="1" x="2377"/>
        <item m="1" x="1971"/>
        <item m="1" x="3312"/>
        <item m="1" x="3123"/>
        <item m="1" x="1626"/>
        <item m="1" x="3321"/>
        <item m="1" x="2311"/>
        <item m="1" x="3077"/>
        <item m="1" x="1023"/>
        <item m="1" x="2148"/>
        <item m="1" x="2188"/>
        <item m="1" x="2173"/>
        <item m="1" x="3345"/>
        <item m="1" x="3315"/>
        <item m="1" x="3240"/>
        <item m="1" x="2187"/>
        <item m="1" x="2360"/>
        <item m="1" x="1600"/>
        <item m="1" x="1157"/>
        <item m="1" x="1409"/>
        <item m="1" x="2799"/>
        <item m="1" x="1153"/>
        <item m="1" x="3306"/>
        <item m="1" x="3527"/>
        <item m="1" x="2229"/>
        <item m="1" x="3319"/>
        <item m="1" x="1156"/>
        <item m="1" x="3251"/>
        <item m="1" x="3301"/>
        <item m="1" x="2795"/>
        <item m="1" x="1291"/>
        <item m="1" x="2953"/>
        <item m="1" x="2179"/>
        <item m="1" x="1818"/>
        <item m="1" x="2409"/>
        <item m="1" x="1150"/>
        <item m="1" x="1152"/>
        <item m="1" x="2156"/>
        <item m="1" x="2818"/>
        <item m="1" x="2184"/>
        <item m="1" x="2614"/>
        <item m="1" x="1663"/>
        <item m="1" x="1151"/>
        <item m="1" x="3173"/>
        <item m="1" x="2164"/>
        <item m="1" x="2163"/>
        <item m="1" x="2814"/>
        <item m="1" x="2153"/>
        <item m="1" x="1155"/>
        <item m="1" x="2979"/>
        <item m="1" x="2421"/>
        <item m="1" x="3222"/>
        <item m="1" x="2159"/>
        <item m="1" x="2167"/>
        <item m="1" x="2791"/>
        <item m="1" x="2641"/>
        <item m="1" x="2176"/>
        <item m="1" x="2158"/>
        <item m="1" x="979"/>
        <item m="1" x="1147"/>
        <item m="1" x="1597"/>
        <item m="1" x="1619"/>
        <item m="1" x="1882"/>
        <item m="1" x="964"/>
        <item m="1" x="968"/>
        <item m="1" x="971"/>
        <item m="1" x="977"/>
        <item m="1" x="1615"/>
        <item m="1" x="974"/>
        <item m="1" x="2972"/>
        <item m="1" x="933"/>
        <item m="1" x="1886"/>
        <item m="1" x="1341"/>
        <item m="1" x="1344"/>
        <item m="1" x="1351"/>
        <item m="1" x="1356"/>
        <item m="1" x="2214"/>
        <item m="1" x="2215"/>
        <item m="1" x="1587"/>
        <item m="1" x="1590"/>
        <item m="1" x="2089"/>
        <item m="1" x="2210"/>
        <item m="1" x="3051"/>
        <item m="1" x="1644"/>
        <item m="1" x="2804"/>
        <item m="1" x="1306"/>
        <item m="1" x="2772"/>
        <item m="1" x="3330"/>
        <item m="1" x="2289"/>
        <item m="1" x="2502"/>
        <item m="1" x="2812"/>
        <item m="1" x="2930"/>
        <item m="1" x="976"/>
        <item m="1" x="2197"/>
        <item m="1" x="2246"/>
        <item m="1" x="952"/>
        <item m="1" x="1100"/>
        <item m="1" x="2045"/>
        <item m="1" x="3305"/>
        <item m="1" x="2213"/>
        <item m="1" x="1004"/>
        <item m="1" x="3119"/>
        <item m="1" x="1737"/>
        <item m="1" x="1397"/>
        <item m="1" x="1664"/>
        <item m="1" x="2206"/>
        <item m="1" x="1529"/>
        <item m="1" x="2498"/>
        <item m="1" x="1718"/>
        <item m="1" x="2283"/>
        <item m="1" x="1756"/>
        <item m="1" x="1385"/>
        <item m="1" x="1367"/>
        <item m="1" x="1616"/>
        <item m="1" x="1965"/>
        <item m="1" x="2925"/>
        <item m="1" x="2237"/>
        <item m="1" x="999"/>
        <item m="1" x="1686"/>
        <item m="1" x="3074"/>
        <item m="1" x="3465"/>
        <item m="1" x="1476"/>
        <item m="1" x="3204"/>
        <item m="1" x="3060"/>
        <item m="1" x="2616"/>
        <item m="1" x="3037"/>
        <item m="1" x="2516"/>
        <item m="1" x="1080"/>
        <item m="1" x="2208"/>
        <item m="1" x="1814"/>
        <item m="1" x="1347"/>
        <item m="1" x="2623"/>
        <item m="1" x="1769"/>
        <item m="1" x="3540"/>
        <item m="1" x="3197"/>
        <item m="1" x="3200"/>
        <item m="1" x="3471"/>
        <item m="1" x="1534"/>
        <item m="1" x="2938"/>
        <item m="1" x="1364"/>
        <item m="1" x="2946"/>
        <item m="1" x="3530"/>
        <item m="1" x="1655"/>
        <item m="1" x="1645"/>
        <item m="1" x="2958"/>
        <item m="1" x="2269"/>
        <item m="1" x="2693"/>
        <item m="1" x="1556"/>
        <item m="1" x="1001"/>
        <item m="1" x="2287"/>
        <item m="1" x="2660"/>
        <item m="1" x="2650"/>
        <item m="1" x="1363"/>
        <item m="1" x="1672"/>
        <item m="1" x="1123"/>
        <item m="1" x="3539"/>
        <item m="1" x="907"/>
        <item m="1" x="2717"/>
        <item m="1" x="995"/>
        <item m="1" x="3479"/>
        <item m="1" x="902"/>
        <item m="1" x="2955"/>
        <item m="1" x="2963"/>
        <item m="1" x="2679"/>
        <item m="1" x="1411"/>
        <item m="1" x="935"/>
        <item m="1" x="929"/>
        <item m="1" x="921"/>
        <item m="1" x="2691"/>
        <item m="1" x="1554"/>
        <item m="1" x="998"/>
        <item m="1" x="2892"/>
        <item m="1" x="2199"/>
        <item m="1" x="3381"/>
        <item m="1" x="3450"/>
        <item m="1" x="1642"/>
        <item m="1" x="2943"/>
        <item m="1" x="1613"/>
        <item m="1" x="2961"/>
        <item m="1" x="3441"/>
        <item m="1" x="2694"/>
        <item m="1" x="3446"/>
        <item m="1" x="2695"/>
        <item m="1" x="3454"/>
        <item m="1" x="1430"/>
        <item m="1" x="1835"/>
        <item m="1" x="2663"/>
        <item m="1" x="2936"/>
        <item m="1" x="2667"/>
        <item m="1" x="1630"/>
        <item m="1" x="3443"/>
        <item m="1" x="2884"/>
        <item m="1" x="3457"/>
        <item m="1" x="2026"/>
        <item m="1" x="1781"/>
        <item m="1" x="3001"/>
        <item m="1" x="2995"/>
        <item m="1" x="2907"/>
        <item m="1" x="1574"/>
        <item m="1" x="1580"/>
        <item m="1" x="1802"/>
        <item m="1" x="2899"/>
        <item m="1" x="2749"/>
        <item m="1" x="2669"/>
        <item m="1" x="3181"/>
        <item m="1" x="937"/>
        <item m="1" x="3410"/>
        <item m="1" x="917"/>
        <item m="1" x="2682"/>
        <item m="1" x="1575"/>
        <item m="1" x="2744"/>
        <item m="1" x="3516"/>
        <item m="1" x="3525"/>
        <item m="1" x="1640"/>
        <item m="1" x="1625"/>
        <item m="1" x="1589"/>
        <item m="1" x="1577"/>
        <item m="1" x="2050"/>
        <item m="1" x="927"/>
        <item m="1" x="1586"/>
        <item m="1" x="997"/>
        <item m="1" x="1076"/>
        <item m="1" x="1073"/>
        <item m="1" x="1551"/>
        <item m="1" x="2262"/>
        <item m="1" x="2675"/>
        <item m="1" x="2674"/>
        <item m="1" x="3350"/>
        <item m="1" x="2258"/>
        <item m="1" x="2683"/>
        <item m="1" x="1652"/>
        <item m="1" x="904"/>
        <item m="1" x="3543"/>
        <item m="1" x="1548"/>
        <item m="1" x="2638"/>
        <item m="1" x="1558"/>
        <item m="1" x="2687"/>
        <item m="1" x="2708"/>
        <item m="1" x="1369"/>
        <item m="1" x="3147"/>
        <item m="1" x="2689"/>
        <item m="1" x="3007"/>
        <item m="1" x="2685"/>
        <item m="1" x="2645"/>
        <item m="1" x="1651"/>
        <item m="1" x="2681"/>
        <item m="1" x="2690"/>
        <item m="1" x="2898"/>
        <item m="1" x="1844"/>
        <item m="1" x="1418"/>
        <item m="1" x="3137"/>
        <item m="1" x="3011"/>
        <item m="1" x="2950"/>
        <item m="1" x="1581"/>
        <item m="1" x="2903"/>
        <item m="1" x="3535"/>
        <item m="1" x="1638"/>
        <item m="1" x="2777"/>
        <item m="1" x="1320"/>
        <item m="1" x="2912"/>
        <item m="1" x="1366"/>
        <item m="1" x="3440"/>
        <item m="1" x="2671"/>
        <item m="1" x="3469"/>
        <item m="1" x="1377"/>
        <item m="1" x="2655"/>
        <item m="1" x="1374"/>
        <item m="1" x="1635"/>
        <item m="1" x="2260"/>
        <item m="1" x="1974"/>
        <item m="1" x="2869"/>
        <item m="1" x="2568"/>
        <item m="1" x="3519"/>
        <item m="1" x="2673"/>
        <item m="1" x="1350"/>
        <item m="1" x="3459"/>
        <item m="1" x="3059"/>
        <item m="1" x="3022"/>
        <item m="1" x="3380"/>
        <item m="1" x="2828"/>
        <item m="1" x="2621"/>
        <item m="1" x="1393"/>
        <item m="1" x="1987"/>
        <item m="1" x="2886"/>
        <item m="1" x="1375"/>
        <item m="1" x="2355"/>
        <item m="1" x="3283"/>
        <item m="1" x="1947"/>
        <item m="1" x="1763"/>
        <item m="1" x="1883"/>
        <item m="1" x="1473"/>
        <item m="1" x="3512"/>
        <item m="1" x="2077"/>
        <item m="1" x="3445"/>
        <item m="1" x="1011"/>
        <item m="1" x="1707"/>
        <item m="1" x="3470"/>
        <item m="1" x="3464"/>
        <item m="1" x="3461"/>
        <item m="1" x="3438"/>
        <item m="1" x="2122"/>
        <item m="1" x="3474"/>
        <item m="1" x="1571"/>
        <item m="1" x="1124"/>
        <item m="1" x="2129"/>
        <item m="1" x="1549"/>
        <item m="1" x="2392"/>
        <item m="1" x="3508"/>
        <item m="1" x="3505"/>
        <item m="1" x="3113"/>
        <item m="1" x="2933"/>
        <item m="1" x="2034"/>
        <item m="1" x="3228"/>
        <item m="1" x="3232"/>
        <item m="1" x="1383"/>
        <item m="1" x="1451"/>
        <item m="1" x="2357"/>
        <item m="1" x="3500"/>
        <item m="1" x="2363"/>
        <item m="1" x="2562"/>
        <item m="1" x="1537"/>
        <item m="1" x="2177"/>
        <item m="1" x="1354"/>
        <item m="1" x="2825"/>
        <item m="1" x="1819"/>
        <item m="1" x="2762"/>
        <item m="1" x="1449"/>
        <item m="1" x="3544"/>
        <item m="1" x="1709"/>
        <item m="1" x="1550"/>
        <item m="1" x="2140"/>
        <item m="1" x="1002"/>
        <item m="1" x="3140"/>
        <item m="1" x="2320"/>
        <item m="1" x="2084"/>
        <item m="1" x="2322"/>
        <item m="1" x="1111"/>
        <item m="1" x="3135"/>
        <item m="1" x="2125"/>
        <item m="1" x="3210"/>
        <item m="1" x="3472"/>
        <item m="1" x="1456"/>
        <item m="1" x="1694"/>
        <item m="1" x="1585"/>
        <item m="1" x="1515"/>
        <item m="1" x="1606"/>
        <item m="1" x="2699"/>
        <item m="1" x="3463"/>
        <item m="1" x="2475"/>
        <item m="1" x="2224"/>
        <item m="1" x="2337"/>
        <item m="1" x="961"/>
        <item m="1" x="3406"/>
        <item m="1" x="3371"/>
        <item m="1" x="3165"/>
        <item m="1" x="3444"/>
        <item m="1" x="1169"/>
        <item m="1" x="1903"/>
        <item m="1" x="1419"/>
        <item m="1" x="3385"/>
        <item m="1" x="3031"/>
        <item m="1" x="1837"/>
        <item m="1" x="1544"/>
        <item m="1" x="1117"/>
        <item m="1" x="2720"/>
        <item m="1" x="1940"/>
        <item m="1" x="3128"/>
        <item m="1" x="1173"/>
        <item m="1" x="3413"/>
        <item m="1" x="1457"/>
        <item m="1" x="2643"/>
        <item m="1" x="1909"/>
        <item m="1" x="1248"/>
        <item m="1" x="2454"/>
        <item m="1" x="1146"/>
        <item m="1" x="2087"/>
        <item x="0"/>
        <item x="1"/>
        <item x="2"/>
        <item x="3"/>
        <item x="5"/>
        <item x="8"/>
        <item x="10"/>
        <item x="12"/>
        <item x="13"/>
        <item x="14"/>
        <item x="15"/>
        <item x="16"/>
        <item x="17"/>
        <item x="20"/>
        <item x="23"/>
        <item x="25"/>
        <item x="28"/>
        <item x="32"/>
        <item x="33"/>
        <item x="34"/>
        <item x="11"/>
        <item x="36"/>
        <item x="43"/>
        <item x="4"/>
        <item x="48"/>
        <item x="49"/>
        <item x="50"/>
        <item x="52"/>
        <item x="53"/>
        <item x="54"/>
        <item x="55"/>
        <item x="56"/>
        <item x="57"/>
        <item x="61"/>
        <item x="63"/>
        <item x="64"/>
        <item x="65"/>
        <item x="66"/>
        <item x="47"/>
        <item x="70"/>
        <item x="77"/>
        <item x="78"/>
        <item x="60"/>
        <item x="83"/>
        <item x="84"/>
        <item x="91"/>
        <item x="92"/>
        <item x="93"/>
        <item x="94"/>
        <item x="97"/>
        <item x="102"/>
        <item x="103"/>
        <item x="104"/>
        <item x="105"/>
        <item x="112"/>
        <item x="113"/>
        <item x="114"/>
        <item x="115"/>
        <item x="138"/>
        <item x="139"/>
        <item x="140"/>
        <item x="141"/>
        <item x="142"/>
        <item x="143"/>
        <item x="151"/>
        <item x="152"/>
        <item x="153"/>
        <item x="154"/>
        <item x="155"/>
        <item x="156"/>
        <item x="168"/>
        <item x="169"/>
        <item x="170"/>
        <item x="171"/>
        <item x="116"/>
        <item x="123"/>
        <item x="172"/>
        <item x="173"/>
        <item x="174"/>
        <item x="176"/>
        <item x="177"/>
        <item x="178"/>
        <item x="158"/>
        <item x="179"/>
        <item x="136"/>
        <item x="180"/>
        <item x="181"/>
        <item x="182"/>
        <item x="183"/>
        <item x="185"/>
        <item x="186"/>
        <item x="187"/>
        <item x="188"/>
        <item x="189"/>
        <item x="190"/>
        <item x="124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19"/>
        <item x="268"/>
        <item x="269"/>
        <item x="270"/>
        <item x="271"/>
        <item x="272"/>
        <item x="273"/>
        <item x="274"/>
        <item x="275"/>
        <item x="276"/>
        <item x="277"/>
        <item x="86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6"/>
        <item x="18"/>
        <item x="21"/>
        <item x="22"/>
        <item x="24"/>
        <item x="26"/>
        <item x="27"/>
        <item x="29"/>
        <item x="30"/>
        <item x="31"/>
        <item x="35"/>
        <item x="37"/>
        <item x="38"/>
        <item x="39"/>
        <item x="40"/>
        <item x="41"/>
        <item x="42"/>
        <item x="44"/>
        <item x="45"/>
        <item x="46"/>
        <item x="51"/>
        <item x="58"/>
        <item x="59"/>
        <item x="62"/>
        <item x="67"/>
        <item x="68"/>
        <item x="69"/>
        <item x="71"/>
        <item x="72"/>
        <item x="73"/>
        <item x="74"/>
        <item x="75"/>
        <item x="76"/>
        <item x="79"/>
        <item x="80"/>
        <item x="81"/>
        <item x="82"/>
        <item x="85"/>
        <item x="87"/>
        <item x="88"/>
        <item x="89"/>
        <item x="90"/>
        <item x="95"/>
        <item x="96"/>
        <item x="98"/>
        <item x="99"/>
        <item x="100"/>
        <item x="101"/>
        <item x="106"/>
        <item x="107"/>
        <item x="108"/>
        <item x="109"/>
        <item x="110"/>
        <item x="111"/>
        <item x="117"/>
        <item x="118"/>
        <item x="119"/>
        <item x="120"/>
        <item x="121"/>
        <item x="122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44"/>
        <item x="145"/>
        <item x="146"/>
        <item x="147"/>
        <item x="148"/>
        <item x="149"/>
        <item x="150"/>
        <item x="157"/>
        <item x="159"/>
        <item x="160"/>
        <item x="161"/>
        <item x="162"/>
        <item x="163"/>
        <item x="164"/>
        <item x="165"/>
        <item x="166"/>
        <item x="167"/>
        <item x="175"/>
        <item m="1" x="1009"/>
        <item m="1" x="1016"/>
        <item m="1" x="2829"/>
        <item m="1" x="2678"/>
        <item x="653"/>
        <item m="1" x="1800"/>
        <item x="348"/>
        <item x="440"/>
        <item m="1" x="2726"/>
        <item m="1" x="1680"/>
        <item x="431"/>
        <item m="1" x="2279"/>
        <item m="1" x="1915"/>
        <item m="1" x="2796"/>
        <item m="1" x="990"/>
        <item m="1" x="1836"/>
        <item m="1" x="2721"/>
        <item m="1" x="901"/>
        <item m="1" x="1717"/>
        <item m="1" x="1164"/>
        <item x="460"/>
        <item m="1" x="3520"/>
        <item m="1" x="1208"/>
        <item m="1" x="3214"/>
        <item m="1" x="1838"/>
        <item m="1" x="2635"/>
        <item x="506"/>
        <item m="1" x="1181"/>
        <item m="1" x="2579"/>
        <item m="1" x="1215"/>
        <item m="1" x="1894"/>
        <item m="1" x="2835"/>
        <item m="1" x="2002"/>
        <item m="1" x="2728"/>
        <item m="1" x="3233"/>
        <item m="1" x="1223"/>
        <item m="1" x="1880"/>
        <item m="1" x="2822"/>
        <item m="1" x="1856"/>
        <item m="1" x="3070"/>
        <item m="1" x="3161"/>
        <item m="1" x="3431"/>
        <item m="1" x="3348"/>
        <item x="510"/>
        <item x="468"/>
        <item m="1" x="2069"/>
        <item x="755"/>
        <item m="1" x="1857"/>
        <item m="1" x="2297"/>
        <item m="1" x="1406"/>
        <item m="1" x="1135"/>
        <item m="1" x="2624"/>
        <item m="1" x="1054"/>
        <item m="1" x="3265"/>
        <item m="1" x="3299"/>
        <item m="1" x="2563"/>
        <item m="1" x="948"/>
        <item m="1" x="2549"/>
        <item m="1" x="3318"/>
        <item x="508"/>
        <item m="1" x="2644"/>
        <item m="1" x="1398"/>
        <item m="1" x="1239"/>
        <item x="497"/>
        <item m="1" x="3344"/>
        <item m="1" x="2299"/>
        <item m="1" x="2232"/>
        <item m="1" x="3279"/>
        <item m="1" x="2954"/>
        <item m="1" x="3066"/>
        <item m="1" x="3142"/>
        <item m="1" x="3211"/>
        <item m="1" x="2949"/>
        <item m="1" x="2508"/>
        <item x="499"/>
        <item m="1" x="1315"/>
        <item m="1" x="3298"/>
        <item m="1" x="1353"/>
        <item m="1" x="2211"/>
        <item m="1" x="3185"/>
        <item x="804"/>
        <item m="1" x="3274"/>
        <item m="1" x="1296"/>
        <item m="1" x="1396"/>
        <item m="1" x="959"/>
        <item x="503"/>
        <item x="515"/>
        <item m="1" x="1474"/>
        <item m="1" x="3202"/>
        <item m="1" x="1244"/>
        <item m="1" x="2309"/>
        <item x="478"/>
        <item m="1" x="1697"/>
        <item x="471"/>
        <item x="526"/>
        <item x="513"/>
        <item m="1" x="1712"/>
        <item m="1" x="954"/>
        <item m="1" x="3194"/>
        <item x="539"/>
        <item m="1" x="1401"/>
        <item m="1" x="1891"/>
        <item m="1" x="3223"/>
        <item x="463"/>
        <item m="1" x="2217"/>
        <item m="1" x="3149"/>
        <item m="1" x="2425"/>
        <item x="696"/>
        <item m="1" x="3219"/>
        <item m="1" x="2698"/>
        <item m="1" x="1973"/>
        <item m="1" x="3131"/>
        <item m="1" x="2171"/>
        <item m="1" x="1024"/>
        <item m="1" x="2631"/>
        <item m="1" x="3429"/>
        <item m="1" x="3282"/>
        <item m="1" x="2202"/>
        <item m="1" x="3252"/>
        <item m="1" x="951"/>
        <item m="1" x="3216"/>
        <item m="1" x="1183"/>
        <item m="1" x="3207"/>
        <item m="1" x="931"/>
        <item m="1" x="3187"/>
        <item m="1" x="2935"/>
        <item m="1" x="3418"/>
        <item m="1" x="3246"/>
        <item m="1" x="2449"/>
        <item m="1" x="1186"/>
        <item m="1" x="2222"/>
        <item m="1" x="1119"/>
        <item m="1" x="3462"/>
        <item m="1" x="2725"/>
        <item m="1" x="2910"/>
        <item m="1" x="1620"/>
        <item m="1" x="930"/>
        <item m="1" x="3513"/>
        <item m="1" x="1627"/>
        <item m="1" x="2334"/>
        <item m="1" x="2841"/>
        <item m="1" x="3528"/>
        <item m="1" x="3523"/>
        <item m="1" x="3231"/>
        <item m="1" x="2369"/>
        <item m="1" x="3203"/>
        <item m="1" x="1742"/>
        <item m="1" x="2827"/>
        <item m="1" x="2902"/>
        <item m="1" x="1440"/>
        <item m="1" x="2677"/>
        <item m="1" x="3225"/>
        <item m="1" x="2405"/>
        <item m="1" x="3452"/>
        <item m="1" x="2940"/>
        <item m="1" x="1070"/>
        <item m="1" x="926"/>
        <item m="1" x="2353"/>
        <item m="1" x="922"/>
        <item m="1" x="1405"/>
        <item m="1" x="3458"/>
        <item m="1" x="2361"/>
        <item m="1" x="1689"/>
        <item m="1" x="2112"/>
        <item m="1" x="2493"/>
        <item m="1" x="3396"/>
        <item m="1" x="3432"/>
        <item m="1" x="1591"/>
        <item m="1" x="3082"/>
        <item m="1" x="1511"/>
        <item m="1" x="1573"/>
        <item m="1" x="3221"/>
        <item m="1" x="2015"/>
        <item m="1" x="3205"/>
        <item m="1" x="1567"/>
        <item m="1" x="2917"/>
        <item m="1" x="2923"/>
        <item m="1" x="2004"/>
        <item m="1" x="2338"/>
        <item m="1" x="2154"/>
        <item m="1" x="2104"/>
        <item m="1" x="1081"/>
        <item m="1" x="3411"/>
        <item m="1" x="3400"/>
        <item m="1" x="1668"/>
        <item m="1" x="2970"/>
        <item m="1" x="3515"/>
        <item m="1" x="3510"/>
        <item m="1" x="3501"/>
        <item m="1" x="1897"/>
        <item m="1" x="3130"/>
        <item m="1" x="1448"/>
        <item m="1" x="1441"/>
        <item m="1" x="2934"/>
        <item m="1" x="2939"/>
        <item m="1" x="1583"/>
        <item m="1" x="2378"/>
        <item m="1" x="2878"/>
        <item m="1" x="1180"/>
        <item m="1" x="1871"/>
        <item m="1" x="2692"/>
        <item m="1" x="1176"/>
        <item m="1" x="2401"/>
        <item m="1" x="1929"/>
        <item m="1" x="1321"/>
        <item m="1" x="2703"/>
        <item m="1" x="3196"/>
        <item x="343"/>
        <item m="1" x="3480"/>
        <item m="1" x="1438"/>
        <item m="1" x="2615"/>
        <item m="1" x="3029"/>
        <item m="1" x="2128"/>
        <item x="418"/>
        <item m="1" x="2107"/>
        <item m="1" x="2941"/>
        <item m="1" x="3058"/>
        <item m="1" x="3499"/>
        <item m="1" x="1360"/>
        <item x="456"/>
        <item m="1" x="2294"/>
        <item m="1" x="2793"/>
        <item m="1" x="2712"/>
        <item m="1" x="1676"/>
        <item m="1" x="3024"/>
        <item x="461"/>
        <item x="451"/>
        <item m="1" x="2523"/>
        <item m="1" x="1231"/>
        <item x="424"/>
        <item m="1" x="2575"/>
        <item x="349"/>
        <item x="412"/>
        <item x="454"/>
        <item m="1" x="3255"/>
        <item m="1" x="1723"/>
        <item m="1" x="1361"/>
        <item m="1" x="1608"/>
        <item m="1" x="1210"/>
        <item m="1" x="2020"/>
        <item m="1" x="1163"/>
        <item m="1" x="2033"/>
        <item m="1" x="2038"/>
        <item m="1" x="1541"/>
        <item m="1" x="1039"/>
        <item m="1" x="1269"/>
        <item m="1" x="1647"/>
        <item m="1" x="1349"/>
        <item m="1" x="1281"/>
        <item m="1" x="2376"/>
        <item m="1" x="1357"/>
        <item m="1" x="2410"/>
        <item m="1" x="2921"/>
        <item m="1" x="2143"/>
        <item m="1" x="3227"/>
        <item m="1" x="2716"/>
        <item m="1" x="2531"/>
        <item m="1" x="2998"/>
        <item m="1" x="1889"/>
        <item m="1" x="2265"/>
        <item x="400"/>
        <item m="1" x="3433"/>
        <item x="376"/>
        <item m="1" x="1938"/>
        <item m="1" x="1132"/>
        <item m="1" x="1130"/>
        <item m="1" x="1479"/>
        <item m="1" x="1890"/>
        <item m="1" x="2273"/>
        <item m="1" x="1334"/>
        <item m="1" x="2608"/>
        <item m="1" x="1834"/>
        <item m="1" x="941"/>
        <item m="1" x="2009"/>
        <item m="1" x="2540"/>
        <item m="1" x="2204"/>
        <item m="1" x="1317"/>
        <item m="1" x="3098"/>
        <item m="1" x="3213"/>
        <item m="1" x="3097"/>
        <item m="1" x="1134"/>
        <item m="1" x="1371"/>
        <item m="1" x="2584"/>
        <item x="639"/>
        <item x="415"/>
        <item m="1" x="3384"/>
        <item m="1" x="1460"/>
        <item x="366"/>
        <item m="1" x="2815"/>
        <item m="1" x="2702"/>
        <item m="1" x="3363"/>
        <item m="1" x="1988"/>
        <item m="1" x="2722"/>
        <item m="1" x="2367"/>
        <item m="1" x="1721"/>
        <item m="1" x="2005"/>
        <item m="1" x="3449"/>
        <item m="1" x="1133"/>
        <item m="1" x="2427"/>
        <item m="1" x="2752"/>
        <item m="1" x="2727"/>
        <item m="1" x="2497"/>
        <item m="1" x="2136"/>
        <item x="606"/>
        <item m="1" x="2730"/>
        <item m="1" x="2576"/>
        <item m="1" x="3096"/>
        <item m="1" x="1588"/>
        <item m="1" x="2415"/>
        <item m="1" x="1287"/>
        <item m="1" x="1632"/>
        <item m="1" x="953"/>
        <item m="1" x="2131"/>
        <item m="1" x="2196"/>
        <item m="1" x="1520"/>
        <item m="1" x="1951"/>
        <item x="379"/>
        <item m="1" x="3447"/>
        <item m="1" x="1854"/>
        <item m="1" x="2840"/>
        <item m="1" x="2076"/>
        <item m="1" x="2318"/>
        <item m="1" x="3423"/>
        <item m="1" x="2662"/>
        <item m="1" x="1207"/>
        <item m="1" x="2275"/>
        <item m="1" x="1067"/>
        <item m="1" x="2180"/>
        <item m="1" x="1964"/>
        <item m="1" x="1278"/>
        <item m="1" x="3054"/>
        <item m="1" x="3236"/>
        <item m="1" x="1660"/>
        <item x="347"/>
        <item x="621"/>
        <item m="1" x="2266"/>
        <item m="1" x="1421"/>
        <item x="612"/>
        <item m="1" x="983"/>
        <item m="1" x="2333"/>
        <item m="1" x="1201"/>
        <item m="1" x="3177"/>
        <item m="1" x="1420"/>
        <item m="1" x="1617"/>
        <item m="1" x="1106"/>
        <item x="367"/>
        <item m="1" x="2103"/>
        <item m="1" x="1058"/>
        <item m="1" x="2732"/>
        <item x="643"/>
        <item m="1" x="2066"/>
        <item m="1" x="3226"/>
        <item m="1" x="2735"/>
        <item m="1" x="1916"/>
        <item m="1" x="1274"/>
        <item m="1" x="1926"/>
        <item m="1" x="1976"/>
        <item m="1" x="1416"/>
        <item m="1" x="987"/>
        <item m="1" x="3427"/>
        <item m="1" x="2352"/>
        <item m="1" x="2110"/>
        <item m="1" x="934"/>
        <item m="1" x="3509"/>
        <item m="1" x="1372"/>
        <item m="1" x="1205"/>
        <item m="1" x="3451"/>
        <item m="1" x="1109"/>
        <item m="1" x="2577"/>
        <item m="1" x="3304"/>
        <item m="1" x="2561"/>
        <item m="1" x="3003"/>
        <item m="1" x="2336"/>
        <item m="1" x="1436"/>
        <item m="1" x="2581"/>
        <item m="1" x="985"/>
        <item m="1" x="2304"/>
        <item m="1" x="3425"/>
        <item m="1" x="1462"/>
        <item m="1" x="1392"/>
        <item m="1" x="3327"/>
        <item m="1" x="3198"/>
        <item m="1" x="989"/>
        <item m="1" x="1014"/>
        <item m="1" x="1866"/>
        <item m="1" x="2268"/>
        <item m="1" x="2688"/>
        <item x="517"/>
        <item m="1" x="2711"/>
        <item m="1" x="2141"/>
        <item m="1" x="1437"/>
        <item m="1" x="3166"/>
        <item m="1" x="3426"/>
        <item m="1" x="2684"/>
        <item m="1" x="2748"/>
        <item m="1" x="1120"/>
        <item m="1" x="3455"/>
        <item m="1" x="1125"/>
        <item m="1" x="3100"/>
        <item m="1" x="1390"/>
        <item m="1" x="1395"/>
        <item x="536"/>
        <item m="1" x="2212"/>
        <item m="1" x="2670"/>
        <item m="1" x="2414"/>
        <item m="1" x="3531"/>
        <item m="1" x="1822"/>
        <item x="528"/>
        <item m="1" x="3367"/>
        <item m="1" x="2801"/>
        <item m="1" x="2714"/>
        <item m="1" x="1739"/>
        <item m="1" x="942"/>
        <item m="1" x="3183"/>
        <item m="1" x="1220"/>
        <item m="1" x="3343"/>
        <item m="1" x="1026"/>
        <item m="1" x="2605"/>
        <item m="1" x="3514"/>
        <item m="1" x="2460"/>
        <item m="1" x="3533"/>
        <item m="1" x="2871"/>
        <item m="1" x="1311"/>
        <item m="1" x="1726"/>
        <item m="1" x="1348"/>
        <item m="1" x="1314"/>
        <item m="1" x="3524"/>
        <item x="823"/>
        <item m="1" x="928"/>
        <item m="1" x="2451"/>
        <item m="1" x="1382"/>
        <item m="1" x="3172"/>
        <item m="1" x="1387"/>
        <item m="1" x="1000"/>
        <item m="1" x="2420"/>
        <item m="1" x="2977"/>
        <item m="1" x="2973"/>
        <item m="1" x="1827"/>
        <item m="1" x="2292"/>
        <item m="1" x="2860"/>
        <item m="1" x="2686"/>
        <item m="1" x="1812"/>
        <item m="1" x="1823"/>
        <item m="1" x="965"/>
        <item m="1" x="972"/>
        <item m="1" x="2412"/>
        <item x="374"/>
        <item x="493"/>
        <item m="1" x="920"/>
        <item m="1" x="2864"/>
        <item m="1" x="2617"/>
        <item m="1" x="2090"/>
        <item m="1" x="2094"/>
        <item m="1" x="3176"/>
        <item m="1" x="1722"/>
        <item m="1" x="2760"/>
        <item m="1" x="3491"/>
        <item m="1" x="3294"/>
        <item m="1" x="3409"/>
        <item m="1" x="3379"/>
        <item m="1" x="2075"/>
        <item m="1" x="1380"/>
        <item x="340"/>
        <item m="1" x="2494"/>
        <item m="1" x="2404"/>
        <item x="396"/>
        <item m="1" x="2580"/>
        <item m="1" x="2640"/>
        <item m="1" x="3466"/>
        <item m="1" x="2064"/>
        <item m="1" x="1649"/>
        <item m="1" x="2770"/>
        <item m="1" x="982"/>
        <item m="1" x="2491"/>
        <item m="1" x="1272"/>
        <item m="1" x="2771"/>
        <item x="390"/>
        <item x="333"/>
        <item x="619"/>
        <item m="1" x="1161"/>
        <item m="1" x="2495"/>
        <item m="1" x="1659"/>
        <item m="1" x="980"/>
        <item m="1" x="3289"/>
        <item m="1" x="1675"/>
        <item m="1" x="3064"/>
        <item m="1" x="3536"/>
        <item m="1" x="1266"/>
        <item m="1" x="2766"/>
        <item m="1" x="2098"/>
        <item m="1" x="2680"/>
        <item x="822"/>
        <item x="690"/>
        <item m="1" x="1414"/>
        <item m="1" x="1142"/>
        <item m="1" x="2193"/>
        <item m="1" x="2499"/>
        <item m="1" x="3079"/>
        <item m="1" x="899"/>
        <item m="1" x="1079"/>
        <item m="1" x="1994"/>
        <item m="1" x="923"/>
        <item m="1" x="2589"/>
        <item m="1" x="1035"/>
        <item m="1" x="3337"/>
        <item m="1" x="2583"/>
        <item m="1" x="1063"/>
        <item m="1" x="1053"/>
        <item x="328"/>
        <item m="1" x="1084"/>
        <item m="1" x="2399"/>
        <item m="1" x="2398"/>
        <item m="1" x="1670"/>
        <item m="1" x="3293"/>
        <item m="1" x="1518"/>
        <item m="1" x="3080"/>
        <item m="1" x="2572"/>
        <item m="1" x="3453"/>
        <item x="662"/>
        <item m="1" x="3010"/>
        <item m="1" x="912"/>
        <item x="356"/>
        <item m="1" x="2400"/>
        <item m="1" x="1362"/>
        <item x="342"/>
        <item m="1" x="1720"/>
        <item m="1" x="1678"/>
        <item m="1" x="2578"/>
        <item m="1" x="1584"/>
        <item m="1" x="2586"/>
        <item m="1" x="2111"/>
        <item m="1" x="2394"/>
        <item m="1" x="1062"/>
        <item m="1" x="3487"/>
        <item m="1" x="2916"/>
        <item m="1" x="2637"/>
        <item m="1" x="1088"/>
        <item m="1" x="913"/>
        <item m="1" x="1896"/>
        <item m="1" x="2539"/>
        <item x="453"/>
        <item m="1" x="2620"/>
        <item x="329"/>
        <item x="330"/>
        <item x="331"/>
        <item x="332"/>
        <item x="335"/>
        <item x="337"/>
        <item x="338"/>
        <item x="339"/>
        <item x="341"/>
        <item x="344"/>
        <item x="345"/>
        <item x="346"/>
        <item x="350"/>
        <item x="351"/>
        <item x="352"/>
        <item x="353"/>
        <item x="354"/>
        <item x="355"/>
        <item x="357"/>
        <item x="358"/>
        <item x="359"/>
        <item x="360"/>
        <item x="361"/>
        <item x="362"/>
        <item x="363"/>
        <item x="364"/>
        <item x="365"/>
        <item x="368"/>
        <item x="369"/>
        <item x="370"/>
        <item x="371"/>
        <item x="372"/>
        <item x="373"/>
        <item x="375"/>
        <item x="377"/>
        <item x="378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7"/>
        <item x="398"/>
        <item x="399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3"/>
        <item x="414"/>
        <item x="416"/>
        <item x="417"/>
        <item x="419"/>
        <item x="420"/>
        <item x="421"/>
        <item x="422"/>
        <item x="423"/>
        <item x="425"/>
        <item x="426"/>
        <item x="427"/>
        <item x="428"/>
        <item x="429"/>
        <item x="430"/>
        <item x="432"/>
        <item x="433"/>
        <item x="434"/>
        <item x="435"/>
        <item x="436"/>
        <item x="437"/>
        <item x="438"/>
        <item x="439"/>
        <item x="441"/>
        <item x="442"/>
        <item x="443"/>
        <item x="444"/>
        <item x="445"/>
        <item x="446"/>
        <item x="447"/>
        <item x="448"/>
        <item x="449"/>
        <item x="450"/>
        <item x="452"/>
        <item x="455"/>
        <item x="457"/>
        <item x="458"/>
        <item x="459"/>
        <item x="462"/>
        <item x="464"/>
        <item x="465"/>
        <item x="466"/>
        <item x="467"/>
        <item x="469"/>
        <item x="470"/>
        <item x="472"/>
        <item x="473"/>
        <item x="474"/>
        <item x="475"/>
        <item x="476"/>
        <item x="477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4"/>
        <item x="495"/>
        <item x="496"/>
        <item x="498"/>
        <item x="500"/>
        <item x="501"/>
        <item x="502"/>
        <item x="504"/>
        <item x="505"/>
        <item x="507"/>
        <item x="509"/>
        <item x="511"/>
        <item x="512"/>
        <item x="514"/>
        <item x="516"/>
        <item x="518"/>
        <item x="519"/>
        <item x="520"/>
        <item x="521"/>
        <item x="522"/>
        <item x="523"/>
        <item x="524"/>
        <item x="525"/>
        <item x="527"/>
        <item x="529"/>
        <item x="530"/>
        <item x="531"/>
        <item x="532"/>
        <item x="533"/>
        <item x="534"/>
        <item x="535"/>
        <item x="537"/>
        <item x="538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m="1" x="893"/>
        <item x="605"/>
        <item x="607"/>
        <item x="608"/>
        <item x="609"/>
        <item x="611"/>
        <item x="613"/>
        <item x="614"/>
        <item x="615"/>
        <item x="616"/>
        <item x="617"/>
        <item x="618"/>
        <item x="620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0"/>
        <item x="641"/>
        <item x="642"/>
        <item x="644"/>
        <item x="645"/>
        <item x="646"/>
        <item x="647"/>
        <item x="648"/>
        <item x="649"/>
        <item x="650"/>
        <item x="651"/>
        <item x="652"/>
        <item x="654"/>
        <item x="655"/>
        <item x="656"/>
        <item x="657"/>
        <item x="658"/>
        <item x="659"/>
        <item x="660"/>
        <item x="661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0"/>
        <item m="1" x="6"/>
        <item m="1" x="5"/>
        <item x="1"/>
        <item m="1" x="3"/>
        <item m="1" x="4"/>
        <item m="1" x="7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m="1" x="8"/>
        <item m="1" x="9"/>
        <item m="1" x="12"/>
        <item m="1" x="4"/>
        <item x="3"/>
        <item m="1" x="7"/>
        <item m="1" x="5"/>
        <item x="1"/>
        <item m="1" x="11"/>
        <item m="1" x="10"/>
        <item m="1"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8">
        <item m="1" x="17"/>
        <item m="1" x="7"/>
        <item m="1" x="13"/>
        <item m="1" x="5"/>
        <item m="1" x="11"/>
        <item m="1" x="3"/>
        <item m="1" x="9"/>
        <item m="1" x="16"/>
        <item m="1" x="15"/>
        <item m="1" x="6"/>
        <item m="1" x="12"/>
        <item m="1" x="10"/>
        <item m="1" x="2"/>
        <item m="1" x="8"/>
        <item m="1" x="14"/>
        <item m="1" x="4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927">
    <i>
      <x v="4"/>
      <x/>
      <x v="17"/>
      <x v="28"/>
      <x v="86"/>
    </i>
    <i r="4">
      <x v="1676"/>
    </i>
    <i r="4">
      <x v="1692"/>
    </i>
    <i r="4">
      <x v="1693"/>
    </i>
    <i r="4">
      <x v="1729"/>
    </i>
    <i r="4">
      <x v="1733"/>
    </i>
    <i r="4">
      <x v="2177"/>
    </i>
    <i r="4">
      <x v="2178"/>
    </i>
    <i r="4">
      <x v="2179"/>
    </i>
    <i r="4">
      <x v="2180"/>
    </i>
    <i r="4">
      <x v="2181"/>
    </i>
    <i r="4">
      <x v="2182"/>
    </i>
    <i r="4">
      <x v="2183"/>
    </i>
    <i r="4">
      <x v="2184"/>
    </i>
    <i r="4">
      <x v="2185"/>
    </i>
    <i r="4">
      <x v="2186"/>
    </i>
    <i r="4">
      <x v="2187"/>
    </i>
    <i r="4">
      <x v="2188"/>
    </i>
    <i r="4">
      <x v="2189"/>
    </i>
    <i r="4">
      <x v="2190"/>
    </i>
    <i r="4">
      <x v="2191"/>
    </i>
    <i r="4">
      <x v="2192"/>
    </i>
    <i r="4">
      <x v="2193"/>
    </i>
    <i r="4">
      <x v="2194"/>
    </i>
    <i r="4">
      <x v="2195"/>
    </i>
    <i r="4">
      <x v="2196"/>
    </i>
    <i r="4">
      <x v="2197"/>
    </i>
    <i r="4">
      <x v="2198"/>
    </i>
    <i r="4">
      <x v="2199"/>
    </i>
    <i r="4">
      <x v="2200"/>
    </i>
    <i r="4">
      <x v="2201"/>
    </i>
    <i r="4">
      <x v="2202"/>
    </i>
    <i r="4">
      <x v="2203"/>
    </i>
    <i r="4">
      <x v="2204"/>
    </i>
    <i r="4">
      <x v="2205"/>
    </i>
    <i r="4">
      <x v="2206"/>
    </i>
    <i r="4">
      <x v="2207"/>
    </i>
    <i r="4">
      <x v="2208"/>
    </i>
    <i r="4">
      <x v="2209"/>
    </i>
    <i r="4">
      <x v="2210"/>
    </i>
    <i r="4">
      <x v="2211"/>
    </i>
    <i r="4">
      <x v="2212"/>
    </i>
    <i r="4">
      <x v="2213"/>
    </i>
    <i r="4">
      <x v="2214"/>
    </i>
    <i r="4">
      <x v="2215"/>
    </i>
    <i r="4">
      <x v="2216"/>
    </i>
    <i r="4">
      <x v="2217"/>
    </i>
    <i r="4">
      <x v="2218"/>
    </i>
    <i r="4">
      <x v="2219"/>
    </i>
    <i r="4">
      <x v="2220"/>
    </i>
    <i r="4">
      <x v="2221"/>
    </i>
    <i r="4">
      <x v="2222"/>
    </i>
    <i r="4">
      <x v="2223"/>
    </i>
    <i r="4">
      <x v="2224"/>
    </i>
    <i r="4">
      <x v="2225"/>
    </i>
    <i r="4">
      <x v="2226"/>
    </i>
    <i r="4">
      <x v="2227"/>
    </i>
    <i r="4">
      <x v="2228"/>
    </i>
    <i r="4">
      <x v="2229"/>
    </i>
    <i r="4">
      <x v="2230"/>
    </i>
    <i r="4">
      <x v="2231"/>
    </i>
    <i r="4">
      <x v="2232"/>
    </i>
    <i r="4">
      <x v="2233"/>
    </i>
    <i r="4">
      <x v="2234"/>
    </i>
    <i r="4">
      <x v="2235"/>
    </i>
    <i r="4">
      <x v="2236"/>
    </i>
    <i r="4">
      <x v="2237"/>
    </i>
    <i r="4">
      <x v="2238"/>
    </i>
    <i r="4">
      <x v="2239"/>
    </i>
    <i r="4">
      <x v="2240"/>
    </i>
    <i r="4">
      <x v="2241"/>
    </i>
    <i r="4">
      <x v="2242"/>
    </i>
    <i r="4">
      <x v="2243"/>
    </i>
    <i r="4">
      <x v="2244"/>
    </i>
    <i r="4">
      <x v="2245"/>
    </i>
    <i r="4">
      <x v="2246"/>
    </i>
    <i r="4">
      <x v="2247"/>
    </i>
    <i r="4">
      <x v="2248"/>
    </i>
    <i r="4">
      <x v="2249"/>
    </i>
    <i r="4">
      <x v="2250"/>
    </i>
    <i r="4">
      <x v="2251"/>
    </i>
    <i r="4">
      <x v="2252"/>
    </i>
    <i r="4">
      <x v="2253"/>
    </i>
    <i r="4">
      <x v="2254"/>
    </i>
    <i r="4">
      <x v="2255"/>
    </i>
    <i r="4">
      <x v="2256"/>
    </i>
    <i r="4">
      <x v="2257"/>
    </i>
    <i r="4">
      <x v="2258"/>
    </i>
    <i r="4">
      <x v="2259"/>
    </i>
    <i r="4">
      <x v="2260"/>
    </i>
    <i r="4">
      <x v="2261"/>
    </i>
    <i r="4">
      <x v="2262"/>
    </i>
    <i r="4">
      <x v="2263"/>
    </i>
    <i r="4">
      <x v="2264"/>
    </i>
    <i r="4">
      <x v="2265"/>
    </i>
    <i r="4">
      <x v="2266"/>
    </i>
    <i r="4">
      <x v="2267"/>
    </i>
    <i r="4">
      <x v="2268"/>
    </i>
    <i r="4">
      <x v="2269"/>
    </i>
    <i r="4">
      <x v="2270"/>
    </i>
    <i r="4">
      <x v="2271"/>
    </i>
    <i r="4">
      <x v="2272"/>
    </i>
    <i r="4">
      <x v="2273"/>
    </i>
    <i r="4">
      <x v="2274"/>
    </i>
    <i r="4">
      <x v="2275"/>
    </i>
    <i r="4">
      <x v="2276"/>
    </i>
    <i r="4">
      <x v="2277"/>
    </i>
    <i r="4">
      <x v="2278"/>
    </i>
    <i r="4">
      <x v="2279"/>
    </i>
    <i r="4">
      <x v="2280"/>
    </i>
    <i r="4">
      <x v="2281"/>
    </i>
    <i r="4">
      <x v="2282"/>
    </i>
    <i r="4">
      <x v="2283"/>
    </i>
    <i r="4">
      <x v="2284"/>
    </i>
    <i r="4">
      <x v="2285"/>
    </i>
    <i r="4">
      <x v="2286"/>
    </i>
    <i r="4">
      <x v="2287"/>
    </i>
    <i r="4">
      <x v="2288"/>
    </i>
    <i r="4">
      <x v="2289"/>
    </i>
    <i r="4">
      <x v="2290"/>
    </i>
    <i r="4">
      <x v="2291"/>
    </i>
    <i r="4">
      <x v="2292"/>
    </i>
    <i r="4">
      <x v="2293"/>
    </i>
    <i r="4">
      <x v="2294"/>
    </i>
    <i r="4">
      <x v="2295"/>
    </i>
    <i r="4">
      <x v="2296"/>
    </i>
    <i r="4">
      <x v="2297"/>
    </i>
    <i r="4">
      <x v="2298"/>
    </i>
    <i r="4">
      <x v="2299"/>
    </i>
    <i r="4">
      <x v="2300"/>
    </i>
    <i r="4">
      <x v="2301"/>
    </i>
    <i r="4">
      <x v="2302"/>
    </i>
    <i r="4">
      <x v="2303"/>
    </i>
    <i r="4">
      <x v="2304"/>
    </i>
    <i r="4">
      <x v="2305"/>
    </i>
    <i r="4">
      <x v="2306"/>
    </i>
    <i r="4">
      <x v="2307"/>
    </i>
    <i r="4">
      <x v="2308"/>
    </i>
    <i r="4">
      <x v="2309"/>
    </i>
    <i r="4">
      <x v="2310"/>
    </i>
    <i r="4">
      <x v="2311"/>
    </i>
    <i r="4">
      <x v="2312"/>
    </i>
    <i r="4">
      <x v="2313"/>
    </i>
    <i r="4">
      <x v="2314"/>
    </i>
    <i r="4">
      <x v="2315"/>
    </i>
    <i r="4">
      <x v="2316"/>
    </i>
    <i r="4">
      <x v="2317"/>
    </i>
    <i r="4">
      <x v="2318"/>
    </i>
    <i r="4">
      <x v="2319"/>
    </i>
    <i r="4">
      <x v="2320"/>
    </i>
    <i r="4">
      <x v="2321"/>
    </i>
    <i r="4">
      <x v="2322"/>
    </i>
    <i r="4">
      <x v="2323"/>
    </i>
    <i r="4">
      <x v="2324"/>
    </i>
    <i r="4">
      <x v="2325"/>
    </i>
    <i r="4">
      <x v="2326"/>
    </i>
    <i r="4">
      <x v="2327"/>
    </i>
    <i r="4">
      <x v="2328"/>
    </i>
    <i r="4">
      <x v="2329"/>
    </i>
    <i r="4">
      <x v="2330"/>
    </i>
    <i r="4">
      <x v="2331"/>
    </i>
    <i r="4">
      <x v="2332"/>
    </i>
    <i r="4">
      <x v="2333"/>
    </i>
    <i r="4">
      <x v="2334"/>
    </i>
    <i r="4">
      <x v="2335"/>
    </i>
    <i r="4">
      <x v="2336"/>
    </i>
    <i r="4">
      <x v="2337"/>
    </i>
    <i r="4">
      <x v="2338"/>
    </i>
    <i r="4">
      <x v="2339"/>
    </i>
    <i r="4">
      <x v="2340"/>
    </i>
    <i r="4">
      <x v="2341"/>
    </i>
    <i r="4">
      <x v="2342"/>
    </i>
    <i r="4">
      <x v="2343"/>
    </i>
    <i r="4">
      <x v="2344"/>
    </i>
    <i r="4">
      <x v="2345"/>
    </i>
    <i r="4">
      <x v="2346"/>
    </i>
    <i r="4">
      <x v="2350"/>
    </i>
    <i r="4">
      <x v="2361"/>
    </i>
    <i r="4">
      <x v="2410"/>
    </i>
    <i r="4">
      <x v="2411"/>
    </i>
    <i r="4">
      <x v="2412"/>
    </i>
    <i r="4">
      <x v="2413"/>
    </i>
    <i r="4">
      <x v="2414"/>
    </i>
    <i r="4">
      <x v="2415"/>
    </i>
    <i r="4">
      <x v="2416"/>
    </i>
    <i r="4">
      <x v="2417"/>
    </i>
    <i r="4">
      <x v="2418"/>
    </i>
    <i r="4">
      <x v="2419"/>
    </i>
    <i r="4">
      <x v="2420"/>
    </i>
    <i r="4">
      <x v="2421"/>
    </i>
    <i r="4">
      <x v="2422"/>
    </i>
    <i r="4">
      <x v="2423"/>
    </i>
    <i r="4">
      <x v="2424"/>
    </i>
    <i r="4">
      <x v="2425"/>
    </i>
    <i r="4">
      <x v="2426"/>
    </i>
    <i r="4">
      <x v="2427"/>
    </i>
    <i r="4">
      <x v="2428"/>
    </i>
    <i r="4">
      <x v="2429"/>
    </i>
    <i r="4">
      <x v="2430"/>
    </i>
    <i r="4">
      <x v="2431"/>
    </i>
    <i r="4">
      <x v="2432"/>
    </i>
    <i r="4">
      <x v="2433"/>
    </i>
    <i r="4">
      <x v="2434"/>
    </i>
    <i r="4">
      <x v="2435"/>
    </i>
    <i r="4">
      <x v="2436"/>
    </i>
    <i r="4">
      <x v="2437"/>
    </i>
    <i r="4">
      <x v="2438"/>
    </i>
    <i r="4">
      <x v="2439"/>
    </i>
    <i r="4">
      <x v="2440"/>
    </i>
    <i r="4">
      <x v="2441"/>
    </i>
    <i r="4">
      <x v="2442"/>
    </i>
    <i r="4">
      <x v="2443"/>
    </i>
    <i r="4">
      <x v="2444"/>
    </i>
    <i r="4">
      <x v="2445"/>
    </i>
    <i r="4">
      <x v="2446"/>
    </i>
    <i r="4">
      <x v="2447"/>
    </i>
    <i r="4">
      <x v="2448"/>
    </i>
    <i r="4">
      <x v="2449"/>
    </i>
    <i r="4">
      <x v="2450"/>
    </i>
    <i r="4">
      <x v="2451"/>
    </i>
    <i r="4">
      <x v="2452"/>
    </i>
    <i r="4">
      <x v="2453"/>
    </i>
    <i r="4">
      <x v="2454"/>
    </i>
    <i r="4">
      <x v="2455"/>
    </i>
    <i r="4">
      <x v="2456"/>
    </i>
    <i r="4">
      <x v="2457"/>
    </i>
    <i r="4">
      <x v="2458"/>
    </i>
    <i r="4">
      <x v="2459"/>
    </i>
    <i r="4">
      <x v="2460"/>
    </i>
    <i r="4">
      <x v="2461"/>
    </i>
    <i r="4">
      <x v="2462"/>
    </i>
    <i r="4">
      <x v="2463"/>
    </i>
    <i r="4">
      <x v="2464"/>
    </i>
    <i r="4">
      <x v="2465"/>
    </i>
    <i r="4">
      <x v="2466"/>
    </i>
    <i r="4">
      <x v="2467"/>
    </i>
    <i r="4">
      <x v="2468"/>
    </i>
    <i r="4">
      <x v="2469"/>
    </i>
    <i r="4">
      <x v="2470"/>
    </i>
    <i r="4">
      <x v="2471"/>
    </i>
    <i r="4">
      <x v="2472"/>
    </i>
    <i r="4">
      <x v="2473"/>
    </i>
    <i r="4">
      <x v="2474"/>
    </i>
    <i r="4">
      <x v="2475"/>
    </i>
    <i r="4">
      <x v="2476"/>
    </i>
    <i r="4">
      <x v="2477"/>
    </i>
    <i r="4">
      <x v="2478"/>
    </i>
    <i r="4">
      <x v="2479"/>
    </i>
    <i r="4">
      <x v="2480"/>
    </i>
    <i r="4">
      <x v="2481"/>
    </i>
    <i r="4">
      <x v="2482"/>
    </i>
    <i r="4">
      <x v="2483"/>
    </i>
    <i r="4">
      <x v="2484"/>
    </i>
    <i r="4">
      <x v="2485"/>
    </i>
    <i r="4">
      <x v="2486"/>
    </i>
    <i r="4">
      <x v="2487"/>
    </i>
    <i r="4">
      <x v="2488"/>
    </i>
    <i r="4">
      <x v="2489"/>
    </i>
    <i r="4">
      <x v="2490"/>
    </i>
    <i r="4">
      <x v="2491"/>
    </i>
    <i r="4">
      <x v="2492"/>
    </i>
    <i r="4">
      <x v="2493"/>
    </i>
    <i r="4">
      <x v="2494"/>
    </i>
    <i r="4">
      <x v="2495"/>
    </i>
    <i r="4">
      <x v="2496"/>
    </i>
    <i r="4">
      <x v="2497"/>
    </i>
    <i r="4">
      <x v="2498"/>
    </i>
    <i r="4">
      <x v="2499"/>
    </i>
    <i r="4">
      <x v="2500"/>
    </i>
    <i r="4">
      <x v="2501"/>
    </i>
    <i r="4">
      <x v="2506"/>
    </i>
    <i r="4">
      <x v="2508"/>
    </i>
    <i r="4">
      <x v="2509"/>
    </i>
    <i r="4">
      <x v="2512"/>
    </i>
    <i r="4">
      <x v="2522"/>
    </i>
    <i r="4">
      <x v="2528"/>
    </i>
    <i r="4">
      <x v="2545"/>
    </i>
    <i r="4">
      <x v="2546"/>
    </i>
    <i r="4">
      <x v="2548"/>
    </i>
    <i r="4">
      <x v="2561"/>
    </i>
    <i r="4">
      <x v="2565"/>
    </i>
    <i r="4">
      <x v="2576"/>
    </i>
    <i r="4">
      <x v="2582"/>
    </i>
    <i r="4">
      <x v="2587"/>
    </i>
    <i r="4">
      <x v="2588"/>
    </i>
    <i r="4">
      <x v="2593"/>
    </i>
    <i r="4">
      <x v="2595"/>
    </i>
    <i r="4">
      <x v="2596"/>
    </i>
    <i r="4">
      <x v="2597"/>
    </i>
    <i r="4">
      <x v="2601"/>
    </i>
    <i r="4">
      <x v="2605"/>
    </i>
    <i r="4">
      <x v="2609"/>
    </i>
    <i r="4">
      <x v="2709"/>
    </i>
    <i r="4">
      <x v="2715"/>
    </i>
    <i r="4">
      <x v="2721"/>
    </i>
    <i r="4">
      <x v="2727"/>
    </i>
    <i r="4">
      <x v="2728"/>
    </i>
    <i r="4">
      <x v="2731"/>
    </i>
    <i r="4">
      <x v="2733"/>
    </i>
    <i r="4">
      <x v="2734"/>
    </i>
    <i r="4">
      <x v="2735"/>
    </i>
    <i r="4">
      <x v="2762"/>
    </i>
    <i r="4">
      <x v="2764"/>
    </i>
    <i r="4">
      <x v="2785"/>
    </i>
    <i r="4">
      <x v="2786"/>
    </i>
    <i r="4">
      <x v="2789"/>
    </i>
    <i r="4">
      <x v="2805"/>
    </i>
    <i r="4">
      <x v="2818"/>
    </i>
    <i r="4">
      <x v="2835"/>
    </i>
    <i r="4">
      <x v="2836"/>
    </i>
    <i r="4">
      <x v="2839"/>
    </i>
    <i r="4">
      <x v="2847"/>
    </i>
    <i r="4">
      <x v="2851"/>
    </i>
    <i r="4">
      <x v="2889"/>
    </i>
    <i r="4">
      <x v="2903"/>
    </i>
    <i r="4">
      <x v="2909"/>
    </i>
    <i r="4">
      <x v="2929"/>
    </i>
    <i r="4">
      <x v="2948"/>
    </i>
    <i r="4">
      <x v="2949"/>
    </i>
    <i r="4">
      <x v="2964"/>
    </i>
    <i r="4">
      <x v="2967"/>
    </i>
    <i r="4">
      <x v="2978"/>
    </i>
    <i r="4">
      <x v="2979"/>
    </i>
    <i r="4">
      <x v="2980"/>
    </i>
    <i r="4">
      <x v="2993"/>
    </i>
    <i r="4">
      <x v="2994"/>
    </i>
    <i r="4">
      <x v="3010"/>
    </i>
    <i r="4">
      <x v="3020"/>
    </i>
    <i r="4">
      <x v="3023"/>
    </i>
    <i r="4">
      <x v="3026"/>
    </i>
    <i r="4">
      <x v="3042"/>
    </i>
    <i r="4">
      <x v="3044"/>
    </i>
    <i r="4">
      <x v="3045"/>
    </i>
    <i r="4">
      <x v="3046"/>
    </i>
    <i r="4">
      <x v="3047"/>
    </i>
    <i r="4">
      <x v="3048"/>
    </i>
    <i r="4">
      <x v="3049"/>
    </i>
    <i r="4">
      <x v="3050"/>
    </i>
    <i r="4">
      <x v="3051"/>
    </i>
    <i r="4">
      <x v="3052"/>
    </i>
    <i r="4">
      <x v="3053"/>
    </i>
    <i r="4">
      <x v="3054"/>
    </i>
    <i r="4">
      <x v="3055"/>
    </i>
    <i r="4">
      <x v="3056"/>
    </i>
    <i r="4">
      <x v="3057"/>
    </i>
    <i r="4">
      <x v="3058"/>
    </i>
    <i r="4">
      <x v="3059"/>
    </i>
    <i r="4">
      <x v="3060"/>
    </i>
    <i r="4">
      <x v="3061"/>
    </i>
    <i r="4">
      <x v="3062"/>
    </i>
    <i r="4">
      <x v="3063"/>
    </i>
    <i r="4">
      <x v="3064"/>
    </i>
    <i r="4">
      <x v="3065"/>
    </i>
    <i r="4">
      <x v="3066"/>
    </i>
    <i r="4">
      <x v="3067"/>
    </i>
    <i r="4">
      <x v="3068"/>
    </i>
    <i r="4">
      <x v="3069"/>
    </i>
    <i r="4">
      <x v="3070"/>
    </i>
    <i r="4">
      <x v="3071"/>
    </i>
    <i r="4">
      <x v="3072"/>
    </i>
    <i r="4">
      <x v="3073"/>
    </i>
    <i r="4">
      <x v="3074"/>
    </i>
    <i r="4">
      <x v="3075"/>
    </i>
    <i r="4">
      <x v="3076"/>
    </i>
    <i r="4">
      <x v="3077"/>
    </i>
    <i r="4">
      <x v="3078"/>
    </i>
    <i r="4">
      <x v="3079"/>
    </i>
    <i r="4">
      <x v="3080"/>
    </i>
    <i r="4">
      <x v="3081"/>
    </i>
    <i r="4">
      <x v="3082"/>
    </i>
    <i r="4">
      <x v="3083"/>
    </i>
    <i r="4">
      <x v="3084"/>
    </i>
    <i r="4">
      <x v="3085"/>
    </i>
    <i r="4">
      <x v="3086"/>
    </i>
    <i r="4">
      <x v="3087"/>
    </i>
    <i r="4">
      <x v="3088"/>
    </i>
    <i r="4">
      <x v="3089"/>
    </i>
    <i r="4">
      <x v="3090"/>
    </i>
    <i r="4">
      <x v="3091"/>
    </i>
    <i r="4">
      <x v="3092"/>
    </i>
    <i r="4">
      <x v="3093"/>
    </i>
    <i r="4">
      <x v="3094"/>
    </i>
    <i r="4">
      <x v="3095"/>
    </i>
    <i r="4">
      <x v="3096"/>
    </i>
    <i r="4">
      <x v="3097"/>
    </i>
    <i r="4">
      <x v="3098"/>
    </i>
    <i r="4">
      <x v="3099"/>
    </i>
    <i r="4">
      <x v="3100"/>
    </i>
    <i r="4">
      <x v="3101"/>
    </i>
    <i r="4">
      <x v="3102"/>
    </i>
    <i r="4">
      <x v="3103"/>
    </i>
    <i r="4">
      <x v="3104"/>
    </i>
    <i r="4">
      <x v="3105"/>
    </i>
    <i r="4">
      <x v="3106"/>
    </i>
    <i r="4">
      <x v="3107"/>
    </i>
    <i r="4">
      <x v="3108"/>
    </i>
    <i r="4">
      <x v="3109"/>
    </i>
    <i r="4">
      <x v="3110"/>
    </i>
    <i r="4">
      <x v="3111"/>
    </i>
    <i r="4">
      <x v="3112"/>
    </i>
    <i r="4">
      <x v="3113"/>
    </i>
    <i r="4">
      <x v="3114"/>
    </i>
    <i r="4">
      <x v="3115"/>
    </i>
    <i r="4">
      <x v="3116"/>
    </i>
    <i r="4">
      <x v="3117"/>
    </i>
    <i r="4">
      <x v="3118"/>
    </i>
    <i r="4">
      <x v="3119"/>
    </i>
    <i r="4">
      <x v="3120"/>
    </i>
    <i r="4">
      <x v="3121"/>
    </i>
    <i r="4">
      <x v="3122"/>
    </i>
    <i r="4">
      <x v="3123"/>
    </i>
    <i r="4">
      <x v="3124"/>
    </i>
    <i r="4">
      <x v="3125"/>
    </i>
    <i r="4">
      <x v="3126"/>
    </i>
    <i r="4">
      <x v="3127"/>
    </i>
    <i r="4">
      <x v="3128"/>
    </i>
    <i r="4">
      <x v="3129"/>
    </i>
    <i r="4">
      <x v="3130"/>
    </i>
    <i r="4">
      <x v="3131"/>
    </i>
    <i r="4">
      <x v="3132"/>
    </i>
    <i r="4">
      <x v="3133"/>
    </i>
    <i r="4">
      <x v="3134"/>
    </i>
    <i r="4">
      <x v="3135"/>
    </i>
    <i r="4">
      <x v="3136"/>
    </i>
    <i r="4">
      <x v="3137"/>
    </i>
    <i r="4">
      <x v="3138"/>
    </i>
    <i r="4">
      <x v="3139"/>
    </i>
    <i r="4">
      <x v="3140"/>
    </i>
    <i r="4">
      <x v="3141"/>
    </i>
    <i r="4">
      <x v="3142"/>
    </i>
    <i r="4">
      <x v="3143"/>
    </i>
    <i r="4">
      <x v="3144"/>
    </i>
    <i r="4">
      <x v="3145"/>
    </i>
    <i r="4">
      <x v="3146"/>
    </i>
    <i r="4">
      <x v="3147"/>
    </i>
    <i r="4">
      <x v="3148"/>
    </i>
    <i r="4">
      <x v="3149"/>
    </i>
    <i r="4">
      <x v="3150"/>
    </i>
    <i r="4">
      <x v="3151"/>
    </i>
    <i r="4">
      <x v="3152"/>
    </i>
    <i r="4">
      <x v="3153"/>
    </i>
    <i r="4">
      <x v="3154"/>
    </i>
    <i r="4">
      <x v="3155"/>
    </i>
    <i r="4">
      <x v="3156"/>
    </i>
    <i r="4">
      <x v="3157"/>
    </i>
    <i r="4">
      <x v="3158"/>
    </i>
    <i r="4">
      <x v="3159"/>
    </i>
    <i r="4">
      <x v="3160"/>
    </i>
    <i r="4">
      <x v="3161"/>
    </i>
    <i r="4">
      <x v="3162"/>
    </i>
    <i r="4">
      <x v="3163"/>
    </i>
    <i r="4">
      <x v="3164"/>
    </i>
    <i r="4">
      <x v="3165"/>
    </i>
    <i r="4">
      <x v="3166"/>
    </i>
    <i r="4">
      <x v="3167"/>
    </i>
    <i r="4">
      <x v="3168"/>
    </i>
    <i r="4">
      <x v="3169"/>
    </i>
    <i r="4">
      <x v="3170"/>
    </i>
    <i r="4">
      <x v="3171"/>
    </i>
    <i r="4">
      <x v="3172"/>
    </i>
    <i r="4">
      <x v="3173"/>
    </i>
    <i r="4">
      <x v="3174"/>
    </i>
    <i r="4">
      <x v="3175"/>
    </i>
    <i r="4">
      <x v="3176"/>
    </i>
    <i r="4">
      <x v="3177"/>
    </i>
    <i r="4">
      <x v="3178"/>
    </i>
    <i r="4">
      <x v="3179"/>
    </i>
    <i r="4">
      <x v="3180"/>
    </i>
    <i r="4">
      <x v="3181"/>
    </i>
    <i r="4">
      <x v="3182"/>
    </i>
    <i r="4">
      <x v="3183"/>
    </i>
    <i r="4">
      <x v="3184"/>
    </i>
    <i r="4">
      <x v="3185"/>
    </i>
    <i r="4">
      <x v="3186"/>
    </i>
    <i r="4">
      <x v="3187"/>
    </i>
    <i r="4">
      <x v="3188"/>
    </i>
    <i r="4">
      <x v="3189"/>
    </i>
    <i r="4">
      <x v="3190"/>
    </i>
    <i r="4">
      <x v="3191"/>
    </i>
    <i r="4">
      <x v="3192"/>
    </i>
    <i r="4">
      <x v="3193"/>
    </i>
    <i r="4">
      <x v="3194"/>
    </i>
    <i r="4">
      <x v="3195"/>
    </i>
    <i r="4">
      <x v="3196"/>
    </i>
    <i r="4">
      <x v="3197"/>
    </i>
    <i r="4">
      <x v="3198"/>
    </i>
    <i r="4">
      <x v="3199"/>
    </i>
    <i r="4">
      <x v="3200"/>
    </i>
    <i r="4">
      <x v="3201"/>
    </i>
    <i r="4">
      <x v="3202"/>
    </i>
    <i r="4">
      <x v="3203"/>
    </i>
    <i r="4">
      <x v="3204"/>
    </i>
    <i r="4">
      <x v="3205"/>
    </i>
    <i r="4">
      <x v="3206"/>
    </i>
    <i r="4">
      <x v="3207"/>
    </i>
    <i r="4">
      <x v="3208"/>
    </i>
    <i r="4">
      <x v="3209"/>
    </i>
    <i r="4">
      <x v="3210"/>
    </i>
    <i r="4">
      <x v="3218"/>
    </i>
    <i r="4">
      <x v="3271"/>
    </i>
    <i r="4">
      <x v="3273"/>
    </i>
    <i r="4">
      <x v="3274"/>
    </i>
    <i r="4">
      <x v="3275"/>
    </i>
    <i r="4">
      <x v="3276"/>
    </i>
    <i r="4">
      <x v="3277"/>
    </i>
    <i r="4">
      <x v="3278"/>
    </i>
    <i r="4">
      <x v="3279"/>
    </i>
    <i r="4">
      <x v="3280"/>
    </i>
    <i r="4">
      <x v="3281"/>
    </i>
    <i r="4">
      <x v="3282"/>
    </i>
    <i r="4">
      <x v="3283"/>
    </i>
    <i r="4">
      <x v="3284"/>
    </i>
    <i r="4">
      <x v="3285"/>
    </i>
    <i r="4">
      <x v="3286"/>
    </i>
    <i r="4">
      <x v="3287"/>
    </i>
    <i r="4">
      <x v="3288"/>
    </i>
    <i r="4">
      <x v="3289"/>
    </i>
    <i r="4">
      <x v="3290"/>
    </i>
    <i r="4">
      <x v="3291"/>
    </i>
    <i r="4">
      <x v="3292"/>
    </i>
    <i r="4">
      <x v="3293"/>
    </i>
    <i r="4">
      <x v="3294"/>
    </i>
    <i r="4">
      <x v="3295"/>
    </i>
    <i r="4">
      <x v="3296"/>
    </i>
    <i r="4">
      <x v="3297"/>
    </i>
    <i r="4">
      <x v="3298"/>
    </i>
    <i r="4">
      <x v="3299"/>
    </i>
    <i r="4">
      <x v="3300"/>
    </i>
    <i r="4">
      <x v="3301"/>
    </i>
    <i r="4">
      <x v="3302"/>
    </i>
    <i r="4">
      <x v="3303"/>
    </i>
    <i r="4">
      <x v="3304"/>
    </i>
    <i r="4">
      <x v="3305"/>
    </i>
    <i r="4">
      <x v="3306"/>
    </i>
    <i r="4">
      <x v="3307"/>
    </i>
    <i r="4">
      <x v="3308"/>
    </i>
    <i r="4">
      <x v="3309"/>
    </i>
    <i r="4">
      <x v="3310"/>
    </i>
    <i r="4">
      <x v="3311"/>
    </i>
    <i r="4">
      <x v="3312"/>
    </i>
    <i r="4">
      <x v="3313"/>
    </i>
    <i r="4">
      <x v="3314"/>
    </i>
    <i r="4">
      <x v="3315"/>
    </i>
    <i r="4">
      <x v="3316"/>
    </i>
    <i r="4">
      <x v="3317"/>
    </i>
    <i r="4">
      <x v="3318"/>
    </i>
    <i r="4">
      <x v="3319"/>
    </i>
    <i r="4">
      <x v="3320"/>
    </i>
    <i r="4">
      <x v="3321"/>
    </i>
    <i r="4">
      <x v="3322"/>
    </i>
    <i r="4">
      <x v="3323"/>
    </i>
    <i r="4">
      <x v="3324"/>
    </i>
    <i r="4">
      <x v="3325"/>
    </i>
    <i r="4">
      <x v="3326"/>
    </i>
    <i r="4">
      <x v="3327"/>
    </i>
    <i r="4">
      <x v="3328"/>
    </i>
    <i r="4">
      <x v="3329"/>
    </i>
    <i r="4">
      <x v="3330"/>
    </i>
    <i r="4">
      <x v="3331"/>
    </i>
    <i r="4">
      <x v="3332"/>
    </i>
    <i r="4">
      <x v="3333"/>
    </i>
    <i r="4">
      <x v="3334"/>
    </i>
    <i r="4">
      <x v="3335"/>
    </i>
    <i r="4">
      <x v="3336"/>
    </i>
    <i r="4">
      <x v="3337"/>
    </i>
    <i r="4">
      <x v="3338"/>
    </i>
    <i r="4">
      <x v="3339"/>
    </i>
    <i r="4">
      <x v="3340"/>
    </i>
    <i r="4">
      <x v="3341"/>
    </i>
    <i r="4">
      <x v="3342"/>
    </i>
    <i r="4">
      <x v="3343"/>
    </i>
    <i r="4">
      <x v="3344"/>
    </i>
    <i r="4">
      <x v="3345"/>
    </i>
    <i r="4">
      <x v="3346"/>
    </i>
    <i r="4">
      <x v="3347"/>
    </i>
    <i r="4">
      <x v="3348"/>
    </i>
    <i r="4">
      <x v="3349"/>
    </i>
    <i r="4">
      <x v="3350"/>
    </i>
    <i r="4">
      <x v="3351"/>
    </i>
    <i r="4">
      <x v="3352"/>
    </i>
    <i r="4">
      <x v="3353"/>
    </i>
    <i r="4">
      <x v="3354"/>
    </i>
    <i r="4">
      <x v="3355"/>
    </i>
    <i r="4">
      <x v="3356"/>
    </i>
    <i r="4">
      <x v="3357"/>
    </i>
    <i r="4">
      <x v="3358"/>
    </i>
    <i r="4">
      <x v="3359"/>
    </i>
    <i r="4">
      <x v="3360"/>
    </i>
    <i r="4">
      <x v="3361"/>
    </i>
    <i r="4">
      <x v="3362"/>
    </i>
    <i r="4">
      <x v="3363"/>
    </i>
    <i r="4">
      <x v="3364"/>
    </i>
    <i r="4">
      <x v="3365"/>
    </i>
    <i r="4">
      <x v="3366"/>
    </i>
    <i r="4">
      <x v="3367"/>
    </i>
    <i r="4">
      <x v="3368"/>
    </i>
    <i r="4">
      <x v="3369"/>
    </i>
    <i r="4">
      <x v="3370"/>
    </i>
    <i r="4">
      <x v="3371"/>
    </i>
    <i r="4">
      <x v="3372"/>
    </i>
    <i r="4">
      <x v="3373"/>
    </i>
    <i r="4">
      <x v="3374"/>
    </i>
    <i r="4">
      <x v="3375"/>
    </i>
    <i r="4">
      <x v="3376"/>
    </i>
    <i r="4">
      <x v="3377"/>
    </i>
    <i r="4">
      <x v="3378"/>
    </i>
    <i r="4">
      <x v="3379"/>
    </i>
    <i r="4">
      <x v="3380"/>
    </i>
    <i r="4">
      <x v="3381"/>
    </i>
    <i r="4">
      <x v="3382"/>
    </i>
    <i r="4">
      <x v="3383"/>
    </i>
    <i r="4">
      <x v="3384"/>
    </i>
    <i r="4">
      <x v="3385"/>
    </i>
    <i r="4">
      <x v="3386"/>
    </i>
    <i r="4">
      <x v="3387"/>
    </i>
    <i r="4">
      <x v="3388"/>
    </i>
    <i r="4">
      <x v="3389"/>
    </i>
    <i r="4">
      <x v="3390"/>
    </i>
    <i r="4">
      <x v="3391"/>
    </i>
    <i r="4">
      <x v="3392"/>
    </i>
    <i r="4">
      <x v="3393"/>
    </i>
    <i r="4">
      <x v="3394"/>
    </i>
    <i r="4">
      <x v="3395"/>
    </i>
    <i r="4">
      <x v="3396"/>
    </i>
    <i r="4">
      <x v="3397"/>
    </i>
    <i r="4">
      <x v="3398"/>
    </i>
    <i r="4">
      <x v="3399"/>
    </i>
    <i r="4">
      <x v="3400"/>
    </i>
    <i r="4">
      <x v="3401"/>
    </i>
    <i r="4">
      <x v="3402"/>
    </i>
    <i r="4">
      <x v="3403"/>
    </i>
    <i r="4">
      <x v="3404"/>
    </i>
    <i r="4">
      <x v="3405"/>
    </i>
    <i r="4">
      <x v="3406"/>
    </i>
    <i r="4">
      <x v="3407"/>
    </i>
    <i r="4">
      <x v="3408"/>
    </i>
    <i r="4">
      <x v="3409"/>
    </i>
    <i r="4">
      <x v="3410"/>
    </i>
    <i r="4">
      <x v="3411"/>
    </i>
    <i r="4">
      <x v="3412"/>
    </i>
    <i r="4">
      <x v="3413"/>
    </i>
    <i r="4">
      <x v="3414"/>
    </i>
    <i r="4">
      <x v="3415"/>
    </i>
    <i r="4">
      <x v="3416"/>
    </i>
    <i r="4">
      <x v="3417"/>
    </i>
    <i r="4">
      <x v="3418"/>
    </i>
    <i r="4">
      <x v="3419"/>
    </i>
    <i r="4">
      <x v="3420"/>
    </i>
    <i r="4">
      <x v="3421"/>
    </i>
    <i r="4">
      <x v="3422"/>
    </i>
    <i r="4">
      <x v="3423"/>
    </i>
    <i r="4">
      <x v="3424"/>
    </i>
    <i r="4">
      <x v="3425"/>
    </i>
    <i r="4">
      <x v="3426"/>
    </i>
    <i r="4">
      <x v="3427"/>
    </i>
    <i r="4">
      <x v="3428"/>
    </i>
    <i r="4">
      <x v="3429"/>
    </i>
    <i r="4">
      <x v="3430"/>
    </i>
    <i r="4">
      <x v="3431"/>
    </i>
    <i r="4">
      <x v="3432"/>
    </i>
    <i r="4">
      <x v="3433"/>
    </i>
    <i r="4">
      <x v="3434"/>
    </i>
    <i r="4">
      <x v="3435"/>
    </i>
    <i r="4">
      <x v="3436"/>
    </i>
    <i r="4">
      <x v="3437"/>
    </i>
    <i r="4">
      <x v="3438"/>
    </i>
    <i r="4">
      <x v="3439"/>
    </i>
    <i r="4">
      <x v="3440"/>
    </i>
    <i r="4">
      <x v="3441"/>
    </i>
    <i r="4">
      <x v="3442"/>
    </i>
    <i r="4">
      <x v="3443"/>
    </i>
    <i r="4">
      <x v="3444"/>
    </i>
    <i r="4">
      <x v="3445"/>
    </i>
    <i r="4">
      <x v="3446"/>
    </i>
    <i r="4">
      <x v="3447"/>
    </i>
    <i r="4">
      <x v="3448"/>
    </i>
    <i r="4">
      <x v="3449"/>
    </i>
    <i r="4">
      <x v="3450"/>
    </i>
    <i r="4">
      <x v="3451"/>
    </i>
    <i r="4">
      <x v="3452"/>
    </i>
    <i r="4">
      <x v="3453"/>
    </i>
    <i r="4">
      <x v="3454"/>
    </i>
    <i r="4">
      <x v="3455"/>
    </i>
    <i r="4">
      <x v="3456"/>
    </i>
    <i r="4">
      <x v="3457"/>
    </i>
    <i r="4">
      <x v="3458"/>
    </i>
    <i r="4">
      <x v="3459"/>
    </i>
    <i r="4">
      <x v="3460"/>
    </i>
    <i r="4">
      <x v="3461"/>
    </i>
    <i r="4">
      <x v="3462"/>
    </i>
    <i r="4">
      <x v="3463"/>
    </i>
    <i r="4">
      <x v="3464"/>
    </i>
    <i r="4">
      <x v="3465"/>
    </i>
    <i r="4">
      <x v="3466"/>
    </i>
    <i r="4">
      <x v="3467"/>
    </i>
    <i r="4">
      <x v="3468"/>
    </i>
    <i r="4">
      <x v="3469"/>
    </i>
    <i r="4">
      <x v="3470"/>
    </i>
    <i r="4">
      <x v="3471"/>
    </i>
    <i r="4">
      <x v="3472"/>
    </i>
    <i r="4">
      <x v="3473"/>
    </i>
    <i r="4">
      <x v="3474"/>
    </i>
    <i r="4">
      <x v="3475"/>
    </i>
    <i r="4">
      <x v="3476"/>
    </i>
    <i r="4">
      <x v="3477"/>
    </i>
    <i r="4">
      <x v="3478"/>
    </i>
    <i r="4">
      <x v="3479"/>
    </i>
    <i r="4">
      <x v="3480"/>
    </i>
    <i r="4">
      <x v="3481"/>
    </i>
    <i r="4">
      <x v="3482"/>
    </i>
    <i r="4">
      <x v="3483"/>
    </i>
    <i r="4">
      <x v="3544"/>
    </i>
    <i r="4">
      <x v="3545"/>
    </i>
    <i r="1">
      <x v="5"/>
      <x v="17"/>
      <x v="28"/>
      <x v="2222"/>
    </i>
    <i r="4">
      <x v="2226"/>
    </i>
    <i r="4">
      <x v="2361"/>
    </i>
    <i r="4">
      <x v="2373"/>
    </i>
    <i r="4">
      <x v="2374"/>
    </i>
    <i r="4">
      <x v="2377"/>
    </i>
    <i r="4">
      <x v="2378"/>
    </i>
    <i r="4">
      <x v="2381"/>
    </i>
    <i r="4">
      <x v="2382"/>
    </i>
    <i r="4">
      <x v="2391"/>
    </i>
    <i r="4">
      <x v="2393"/>
    </i>
    <i r="4">
      <x v="2394"/>
    </i>
    <i r="4">
      <x v="2400"/>
    </i>
    <i r="4">
      <x v="2404"/>
    </i>
    <i r="4">
      <x v="2405"/>
    </i>
    <i r="4">
      <x v="2408"/>
    </i>
    <i r="4">
      <x v="3096"/>
    </i>
    <i r="4">
      <x v="3234"/>
    </i>
    <i r="4">
      <x v="3235"/>
    </i>
    <i r="4">
      <x v="3238"/>
    </i>
    <i r="4">
      <x v="3239"/>
    </i>
    <i r="4">
      <x v="3242"/>
    </i>
    <i r="4">
      <x v="3243"/>
    </i>
    <i r="4">
      <x v="3252"/>
    </i>
    <i r="4">
      <x v="3254"/>
    </i>
    <i r="4">
      <x v="3255"/>
    </i>
    <i r="4">
      <x v="3261"/>
    </i>
    <i r="4">
      <x v="3265"/>
    </i>
    <i r="4">
      <x v="3266"/>
    </i>
    <i r="4">
      <x v="3269"/>
    </i>
    <i r="4">
      <x v="3339"/>
    </i>
    <i r="4">
      <x v="3344"/>
    </i>
    <i r="4">
      <x v="3507"/>
    </i>
    <i r="4">
      <x v="3508"/>
    </i>
    <i r="4">
      <x v="3511"/>
    </i>
    <i r="4">
      <x v="3512"/>
    </i>
    <i r="4">
      <x v="3515"/>
    </i>
    <i r="4">
      <x v="3516"/>
    </i>
    <i r="4">
      <x v="3525"/>
    </i>
    <i r="4">
      <x v="3527"/>
    </i>
    <i r="4">
      <x v="3528"/>
    </i>
    <i r="4">
      <x v="3534"/>
    </i>
    <i r="4">
      <x v="3538"/>
    </i>
    <i r="4">
      <x v="3539"/>
    </i>
    <i r="4">
      <x v="3542"/>
    </i>
    <i r="1">
      <x v="8"/>
      <x v="17"/>
      <x v="28"/>
      <x v="2178"/>
    </i>
    <i r="4">
      <x v="2293"/>
    </i>
    <i r="4">
      <x v="2347"/>
    </i>
    <i r="4">
      <x v="2348"/>
    </i>
    <i r="4">
      <x v="2349"/>
    </i>
    <i r="4">
      <x v="2350"/>
    </i>
    <i r="4">
      <x v="2351"/>
    </i>
    <i r="4">
      <x v="2352"/>
    </i>
    <i r="4">
      <x v="2353"/>
    </i>
    <i r="4">
      <x v="2354"/>
    </i>
    <i r="4">
      <x v="2355"/>
    </i>
    <i r="4">
      <x v="2356"/>
    </i>
    <i r="4">
      <x v="2357"/>
    </i>
    <i r="4">
      <x v="2358"/>
    </i>
    <i r="4">
      <x v="2359"/>
    </i>
    <i r="4">
      <x v="2360"/>
    </i>
    <i r="4">
      <x v="2361"/>
    </i>
    <i r="4">
      <x v="2362"/>
    </i>
    <i r="4">
      <x v="2363"/>
    </i>
    <i r="4">
      <x v="2364"/>
    </i>
    <i r="4">
      <x v="2365"/>
    </i>
    <i r="4">
      <x v="2366"/>
    </i>
    <i r="4">
      <x v="2367"/>
    </i>
    <i r="4">
      <x v="2368"/>
    </i>
    <i r="4">
      <x v="2369"/>
    </i>
    <i r="4">
      <x v="2709"/>
    </i>
    <i r="4">
      <x v="3044"/>
    </i>
    <i r="4">
      <x v="3092"/>
    </i>
    <i r="4">
      <x v="3173"/>
    </i>
    <i r="4">
      <x v="3211"/>
    </i>
    <i r="4">
      <x v="3212"/>
    </i>
    <i r="4">
      <x v="3213"/>
    </i>
    <i r="4">
      <x v="3214"/>
    </i>
    <i r="4">
      <x v="3215"/>
    </i>
    <i r="4">
      <x v="3216"/>
    </i>
    <i r="4">
      <x v="3217"/>
    </i>
    <i r="4">
      <x v="3218"/>
    </i>
    <i r="4">
      <x v="3219"/>
    </i>
    <i r="4">
      <x v="3220"/>
    </i>
    <i r="4">
      <x v="3221"/>
    </i>
    <i r="4">
      <x v="3222"/>
    </i>
    <i r="4">
      <x v="3223"/>
    </i>
    <i r="4">
      <x v="3224"/>
    </i>
    <i r="4">
      <x v="3225"/>
    </i>
    <i r="4">
      <x v="3226"/>
    </i>
    <i r="4">
      <x v="3227"/>
    </i>
    <i r="4">
      <x v="3228"/>
    </i>
    <i r="4">
      <x v="3229"/>
    </i>
    <i r="4">
      <x v="3230"/>
    </i>
    <i r="4">
      <x v="3273"/>
    </i>
    <i r="4">
      <x v="3284"/>
    </i>
    <i r="4">
      <x v="3334"/>
    </i>
    <i r="4">
      <x v="3438"/>
    </i>
    <i r="4">
      <x v="3484"/>
    </i>
    <i r="4">
      <x v="3485"/>
    </i>
    <i r="4">
      <x v="3486"/>
    </i>
    <i r="4">
      <x v="3487"/>
    </i>
    <i r="4">
      <x v="3488"/>
    </i>
    <i r="4">
      <x v="3489"/>
    </i>
    <i r="4">
      <x v="3490"/>
    </i>
    <i r="4">
      <x v="3491"/>
    </i>
    <i r="4">
      <x v="3492"/>
    </i>
    <i r="4">
      <x v="3493"/>
    </i>
    <i r="4">
      <x v="3494"/>
    </i>
    <i r="4">
      <x v="3495"/>
    </i>
    <i r="4">
      <x v="3496"/>
    </i>
    <i r="4">
      <x v="3497"/>
    </i>
    <i r="4">
      <x v="3498"/>
    </i>
    <i r="4">
      <x v="3499"/>
    </i>
    <i r="4">
      <x v="3500"/>
    </i>
    <i r="4">
      <x v="3501"/>
    </i>
    <i r="4">
      <x v="3502"/>
    </i>
    <i r="4">
      <x v="3503"/>
    </i>
    <i r="1">
      <x v="12"/>
      <x v="17"/>
      <x v="28"/>
      <x v="2189"/>
    </i>
    <i r="4">
      <x v="2200"/>
    </i>
    <i r="4">
      <x v="2216"/>
    </i>
    <i r="4">
      <x v="2221"/>
    </i>
    <i r="4">
      <x v="2232"/>
    </i>
    <i r="4">
      <x v="2242"/>
    </i>
    <i r="4">
      <x v="2370"/>
    </i>
    <i r="4">
      <x v="2371"/>
    </i>
    <i r="4">
      <x v="2372"/>
    </i>
    <i r="4">
      <x v="2375"/>
    </i>
    <i r="4">
      <x v="2376"/>
    </i>
    <i r="4">
      <x v="2379"/>
    </i>
    <i r="4">
      <x v="2380"/>
    </i>
    <i r="4">
      <x v="2383"/>
    </i>
    <i r="4">
      <x v="2384"/>
    </i>
    <i r="4">
      <x v="2385"/>
    </i>
    <i r="4">
      <x v="2386"/>
    </i>
    <i r="4">
      <x v="2387"/>
    </i>
    <i r="4">
      <x v="2388"/>
    </i>
    <i r="4">
      <x v="2389"/>
    </i>
    <i r="4">
      <x v="2390"/>
    </i>
    <i r="4">
      <x v="2392"/>
    </i>
    <i r="4">
      <x v="2395"/>
    </i>
    <i r="4">
      <x v="2396"/>
    </i>
    <i r="4">
      <x v="2397"/>
    </i>
    <i r="4">
      <x v="2398"/>
    </i>
    <i r="4">
      <x v="2399"/>
    </i>
    <i r="4">
      <x v="2401"/>
    </i>
    <i r="4">
      <x v="2402"/>
    </i>
    <i r="4">
      <x v="2403"/>
    </i>
    <i r="4">
      <x v="2406"/>
    </i>
    <i r="4">
      <x v="2407"/>
    </i>
    <i r="4">
      <x v="2409"/>
    </i>
    <i r="4">
      <x v="2459"/>
    </i>
    <i r="4">
      <x v="2480"/>
    </i>
    <i r="4">
      <x v="3110"/>
    </i>
    <i r="4">
      <x v="3134"/>
    </i>
    <i r="4">
      <x v="3231"/>
    </i>
    <i r="4">
      <x v="3232"/>
    </i>
    <i r="4">
      <x v="3233"/>
    </i>
    <i r="4">
      <x v="3236"/>
    </i>
    <i r="4">
      <x v="3237"/>
    </i>
    <i r="4">
      <x v="3240"/>
    </i>
    <i r="4">
      <x v="3241"/>
    </i>
    <i r="4">
      <x v="3244"/>
    </i>
    <i r="4">
      <x v="3245"/>
    </i>
    <i r="4">
      <x v="3246"/>
    </i>
    <i r="4">
      <x v="3247"/>
    </i>
    <i r="4">
      <x v="3248"/>
    </i>
    <i r="4">
      <x v="3249"/>
    </i>
    <i r="4">
      <x v="3250"/>
    </i>
    <i r="4">
      <x v="3251"/>
    </i>
    <i r="4">
      <x v="3253"/>
    </i>
    <i r="4">
      <x v="3256"/>
    </i>
    <i r="4">
      <x v="3257"/>
    </i>
    <i r="4">
      <x v="3258"/>
    </i>
    <i r="4">
      <x v="3259"/>
    </i>
    <i r="4">
      <x v="3260"/>
    </i>
    <i r="4">
      <x v="3262"/>
    </i>
    <i r="4">
      <x v="3263"/>
    </i>
    <i r="4">
      <x v="3264"/>
    </i>
    <i r="4">
      <x v="3267"/>
    </i>
    <i r="4">
      <x v="3268"/>
    </i>
    <i r="4">
      <x v="3270"/>
    </i>
    <i r="4">
      <x v="3275"/>
    </i>
    <i r="4">
      <x v="3323"/>
    </i>
    <i r="4">
      <x v="3333"/>
    </i>
    <i r="4">
      <x v="3357"/>
    </i>
    <i r="4">
      <x v="3388"/>
    </i>
    <i r="4">
      <x v="3504"/>
    </i>
    <i r="4">
      <x v="3505"/>
    </i>
    <i r="4">
      <x v="3506"/>
    </i>
    <i r="4">
      <x v="3509"/>
    </i>
    <i r="4">
      <x v="3510"/>
    </i>
    <i r="4">
      <x v="3513"/>
    </i>
    <i r="4">
      <x v="3514"/>
    </i>
    <i r="4">
      <x v="3517"/>
    </i>
    <i r="4">
      <x v="3518"/>
    </i>
    <i r="4">
      <x v="3519"/>
    </i>
    <i r="4">
      <x v="3520"/>
    </i>
    <i r="4">
      <x v="3521"/>
    </i>
    <i r="4">
      <x v="3522"/>
    </i>
    <i r="4">
      <x v="3523"/>
    </i>
    <i r="4">
      <x v="3524"/>
    </i>
    <i r="4">
      <x v="3526"/>
    </i>
    <i r="4">
      <x v="3529"/>
    </i>
    <i r="4">
      <x v="3530"/>
    </i>
    <i r="4">
      <x v="3531"/>
    </i>
    <i r="4">
      <x v="3532"/>
    </i>
    <i r="4">
      <x v="3533"/>
    </i>
    <i r="4">
      <x v="3535"/>
    </i>
    <i r="4">
      <x v="3536"/>
    </i>
    <i r="4">
      <x v="3537"/>
    </i>
    <i r="4">
      <x v="3540"/>
    </i>
    <i r="4">
      <x v="3541"/>
    </i>
    <i r="4">
      <x v="3543"/>
    </i>
  </rowItems>
  <colItems count="1">
    <i/>
  </colItems>
  <dataFields count="1">
    <dataField name="Cantidad" fld="9" baseField="7" baseItem="981" numFmtId="49"/>
  </dataFields>
  <formats count="235">
    <format dxfId="302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field="26" type="button" dataOnly="0" labelOnly="1" outline="0" axis="axisRow" fieldPosition="0"/>
    </format>
    <format dxfId="298">
      <pivotArea field="25" type="button" dataOnly="0" labelOnly="1" outline="0" axis="axisRow" fieldPosition="1"/>
    </format>
    <format dxfId="297">
      <pivotArea field="27" type="button" dataOnly="0" labelOnly="1" outline="0" axis="axisRow" fieldPosition="2"/>
    </format>
    <format dxfId="296">
      <pivotArea field="7" type="button" dataOnly="0" labelOnly="1" outline="0" axis="axisRow" fieldPosition="4"/>
    </format>
    <format dxfId="295">
      <pivotArea dataOnly="0" labelOnly="1" outline="0" axis="axisValues" fieldPosition="0"/>
    </format>
    <format dxfId="294">
      <pivotArea dataOnly="0" labelOnly="1" outline="0" fieldPosition="0">
        <references count="1">
          <reference field="26" count="0"/>
        </references>
      </pivotArea>
    </format>
    <format dxfId="29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9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9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8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8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6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7">
      <pivotArea dataOnly="0" labelOnly="1" outline="0" axis="axisValues" fieldPosition="0"/>
    </format>
    <format dxfId="256">
      <pivotArea type="all" dataOnly="0" outline="0" fieldPosition="0"/>
    </format>
    <format dxfId="255">
      <pivotArea outline="0" collapsedLevelsAreSubtotals="1" fieldPosition="0"/>
    </format>
    <format dxfId="254">
      <pivotArea field="26" type="button" dataOnly="0" labelOnly="1" outline="0" axis="axisRow" fieldPosition="0"/>
    </format>
    <format dxfId="253">
      <pivotArea field="25" type="button" dataOnly="0" labelOnly="1" outline="0" axis="axisRow" fieldPosition="1"/>
    </format>
    <format dxfId="252">
      <pivotArea field="27" type="button" dataOnly="0" labelOnly="1" outline="0" axis="axisRow" fieldPosition="2"/>
    </format>
    <format dxfId="251">
      <pivotArea field="7" type="button" dataOnly="0" labelOnly="1" outline="0" axis="axisRow" fieldPosition="4"/>
    </format>
    <format dxfId="250">
      <pivotArea dataOnly="0" labelOnly="1" outline="0" axis="axisValues" fieldPosition="0"/>
    </format>
    <format dxfId="249">
      <pivotArea dataOnly="0" labelOnly="1" outline="0" fieldPosition="0">
        <references count="1">
          <reference field="26" count="0"/>
        </references>
      </pivotArea>
    </format>
    <format dxfId="24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4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4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4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4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1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2">
      <pivotArea dataOnly="0" labelOnly="1" outline="0" axis="axisValues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26" type="button" dataOnly="0" labelOnly="1" outline="0" axis="axisRow" fieldPosition="0"/>
    </format>
    <format dxfId="208">
      <pivotArea field="25" type="button" dataOnly="0" labelOnly="1" outline="0" axis="axisRow" fieldPosition="1"/>
    </format>
    <format dxfId="207">
      <pivotArea field="27" type="button" dataOnly="0" labelOnly="1" outline="0" axis="axisRow" fieldPosition="2"/>
    </format>
    <format dxfId="206">
      <pivotArea field="7" type="button" dataOnly="0" labelOnly="1" outline="0" axis="axisRow" fieldPosition="4"/>
    </format>
    <format dxfId="205">
      <pivotArea dataOnly="0" labelOnly="1" outline="0" axis="axisValues" fieldPosition="0"/>
    </format>
    <format dxfId="204">
      <pivotArea dataOnly="0" labelOnly="1" outline="0" fieldPosition="0">
        <references count="1">
          <reference field="26" count="0"/>
        </references>
      </pivotArea>
    </format>
    <format dxfId="20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0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0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0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9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9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7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7">
      <pivotArea dataOnly="0" labelOnly="1" outline="0" axis="axisValues" fieldPosition="0"/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26" type="button" dataOnly="0" labelOnly="1" outline="0" axis="axisRow" fieldPosition="0"/>
    </format>
    <format dxfId="163">
      <pivotArea field="25" type="button" dataOnly="0" labelOnly="1" outline="0" axis="axisRow" fieldPosition="1"/>
    </format>
    <format dxfId="162">
      <pivotArea field="27" type="button" dataOnly="0" labelOnly="1" outline="0" axis="axisRow" fieldPosition="2"/>
    </format>
    <format dxfId="161">
      <pivotArea field="7" type="button" dataOnly="0" labelOnly="1" outline="0" axis="axisRow" fieldPosition="4"/>
    </format>
    <format dxfId="160">
      <pivotArea dataOnly="0" labelOnly="1" outline="0" axis="axisValues" fieldPosition="0"/>
    </format>
    <format dxfId="159">
      <pivotArea dataOnly="0" labelOnly="1" outline="0" fieldPosition="0">
        <references count="1">
          <reference field="26" count="0"/>
        </references>
      </pivotArea>
    </format>
    <format dxfId="15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5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5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5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5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5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5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5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4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2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22">
      <pivotArea dataOnly="0" labelOnly="1" outline="0" axis="axisValues" fieldPosition="0"/>
    </format>
    <format dxfId="12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20">
      <pivotArea dataOnly="0" labelOnly="1" outline="0" fieldPosition="0">
        <references count="1">
          <reference field="26" count="0"/>
        </references>
      </pivotArea>
    </format>
    <format dxfId="119">
      <pivotArea dataOnly="0" labelOnly="1" outline="0" fieldPosition="0">
        <references count="1">
          <reference field="26" count="0"/>
        </references>
      </pivotArea>
    </format>
    <format dxfId="118">
      <pivotArea outline="0" collapsedLevelsAreSubtotals="1" fieldPosition="0"/>
    </format>
    <format dxfId="117">
      <pivotArea dataOnly="0" labelOnly="1" outline="0" fieldPosition="0">
        <references count="1">
          <reference field="26" count="0"/>
        </references>
      </pivotArea>
    </format>
    <format dxfId="116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15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1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13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26" count="0"/>
        </references>
      </pivotArea>
    </format>
    <format dxfId="110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09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7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06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5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3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26" type="button" dataOnly="0" labelOnly="1" outline="0" axis="axisRow" fieldPosition="0"/>
    </format>
    <format dxfId="99">
      <pivotArea field="25" type="button" dataOnly="0" labelOnly="1" outline="0" axis="axisRow" fieldPosition="1"/>
    </format>
    <format dxfId="98">
      <pivotArea field="27" type="button" dataOnly="0" labelOnly="1" outline="0" axis="axisRow" fieldPosition="2"/>
    </format>
    <format dxfId="97">
      <pivotArea field="16" type="button" dataOnly="0" labelOnly="1" outline="0" axis="axisRow" fieldPosition="3"/>
    </format>
    <format dxfId="96">
      <pivotArea field="7" type="button" dataOnly="0" labelOnly="1" outline="0" axis="axisRow" fieldPosition="4"/>
    </format>
    <format dxfId="95">
      <pivotArea dataOnly="0" labelOnly="1" outline="0" axis="axisValues" fieldPosition="0"/>
    </format>
    <format dxfId="94">
      <pivotArea dataOnly="0" labelOnly="1" outline="0" fieldPosition="0">
        <references count="1">
          <reference field="26" count="0"/>
        </references>
      </pivotArea>
    </format>
    <format dxfId="93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92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91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90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89">
      <pivotArea dataOnly="0" labelOnly="1" outline="0" axis="axisValues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26" type="button" dataOnly="0" labelOnly="1" outline="0" axis="axisRow" fieldPosition="0"/>
    </format>
    <format dxfId="85">
      <pivotArea field="25" type="button" dataOnly="0" labelOnly="1" outline="0" axis="axisRow" fieldPosition="1"/>
    </format>
    <format dxfId="84">
      <pivotArea field="27" type="button" dataOnly="0" labelOnly="1" outline="0" axis="axisRow" fieldPosition="2"/>
    </format>
    <format dxfId="83">
      <pivotArea field="16" type="button" dataOnly="0" labelOnly="1" outline="0" axis="axisRow" fieldPosition="3"/>
    </format>
    <format dxfId="82">
      <pivotArea field="7" type="button" dataOnly="0" labelOnly="1" outline="0" axis="axisRow" fieldPosition="4"/>
    </format>
    <format dxfId="81">
      <pivotArea dataOnly="0" labelOnly="1" outline="0" axis="axisValues" fieldPosition="0"/>
    </format>
    <format dxfId="80">
      <pivotArea dataOnly="0" labelOnly="1" outline="0" fieldPosition="0">
        <references count="1">
          <reference field="26" count="0"/>
        </references>
      </pivotArea>
    </format>
    <format dxfId="79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78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77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76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75">
      <pivotArea dataOnly="0" labelOnly="1" outline="0" axis="axisValues" fieldPosition="0"/>
    </format>
    <format dxfId="74">
      <pivotArea field="26" type="button" dataOnly="0" labelOnly="1" outline="0" axis="axisRow" fieldPosition="0"/>
    </format>
    <format dxfId="73">
      <pivotArea field="25" type="button" dataOnly="0" labelOnly="1" outline="0" axis="axisRow" fieldPosition="1"/>
    </format>
    <format dxfId="72">
      <pivotArea field="27" type="button" dataOnly="0" labelOnly="1" outline="0" axis="axisRow" fieldPosition="2"/>
    </format>
    <format dxfId="71">
      <pivotArea field="16" type="button" dataOnly="0" labelOnly="1" outline="0" axis="axisRow" fieldPosition="3"/>
    </format>
    <format dxfId="70">
      <pivotArea field="7" type="button" dataOnly="0" labelOnly="1" outline="0" axis="axisRow" fieldPosition="4"/>
    </format>
    <format dxfId="69">
      <pivotArea dataOnly="0" labelOnly="1" outline="0" axis="axisValues" fieldPosition="0"/>
    </format>
    <format dxfId="68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14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60">
      <pivotArea dataOnly="0" labelOnly="1" outline="0" axis="axisValues" fieldPosition="0"/>
    </format>
    <format dxfId="59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13" cacheId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61">
      <pivotArea dataOnly="0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5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63">
      <pivotArea dataOnly="0" labelOnly="1" outline="0" axis="axisValues" fieldPosition="0"/>
    </format>
    <format dxfId="62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17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H3" firstHeaderRow="1" firstDataRow="1" firstDataCol="1"/>
  <pivotFields count="1">
    <pivotField axis="axisRow" compact="0" allDrilled="1" outline="0" showAll="0" dataSourceSort="1" defaultSubtotal="0" defaultAttributeDrillState="1">
      <items count="1">
        <item x="0"/>
      </items>
    </pivotField>
  </pivotFields>
  <rowFields count="1">
    <field x="0"/>
  </rowFields>
  <rowItems count="2">
    <i>
      <x/>
    </i>
    <i t="grand">
      <x/>
    </i>
  </rowItems>
  <formats count="2">
    <format dxfId="55">
      <pivotArea dataOnly="0" labelOnly="1" outline="0" axis="axisValues" fieldPosition="0"/>
    </format>
    <format dxfId="54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6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56">
      <pivotArea dataOnly="0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TablaDinámica19" cacheId="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34">
      <pivotArea dataOnly="0" labelOnly="1" outline="0" axis="axisValues" fieldPosition="0"/>
    </format>
    <format dxfId="33">
      <pivotArea dataOnly="0" labelOnly="1" outline="0" axis="axisValues" fieldPosition="0"/>
    </format>
    <format dxfId="32">
      <pivotArea field="0" type="button" dataOnly="0" labelOnly="1" outline="0" axis="axisRow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field="0" type="button" dataOnly="0" labelOnly="1" outline="0" axis="axisRow" fieldPosition="0"/>
    </format>
    <format dxfId="28">
      <pivotArea dataOnly="0" labelOnly="1" outline="0" axis="axisValues" fieldPosition="0"/>
    </format>
    <format dxfId="27">
      <pivotArea dataOnly="0" labelOnly="1" outline="0" axis="axisValues" fieldPosition="0"/>
    </format>
    <format dxfId="26">
      <pivotArea field="0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field="0" type="button" dataOnly="0" labelOnly="1" outline="0" axis="axisRow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8" cacheId="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51">
      <pivotArea dataOnly="0" outline="0" axis="axisValues" fieldPosition="0"/>
    </format>
    <format dxfId="50">
      <pivotArea field="0" type="button" dataOnly="0" labelOnly="1" outline="0" axis="axisRow" fieldPosition="0"/>
    </format>
    <format dxfId="49">
      <pivotArea field="1" type="button" dataOnly="0" labelOnly="1" outline="0" axis="axisRow" fieldPosition="1"/>
    </format>
    <format dxfId="48">
      <pivotArea dataOnly="0" labelOnly="1" outline="0" axis="axisValues" fieldPosition="0"/>
    </format>
    <format dxfId="47">
      <pivotArea dataOnly="0" labelOnly="1" outline="0" axis="axisValues" fieldPosition="0"/>
    </format>
    <format dxfId="46">
      <pivotArea field="0" type="button" dataOnly="0" labelOnly="1" outline="0" axis="axisRow" fieldPosition="0"/>
    </format>
    <format dxfId="45">
      <pivotArea field="1" type="button" dataOnly="0" labelOnly="1" outline="0" axis="axisRow" fieldPosition="1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field="0" type="button" dataOnly="0" labelOnly="1" outline="0" axis="axisRow" fieldPosition="0"/>
    </format>
    <format dxfId="41">
      <pivotArea field="1" type="button" dataOnly="0" labelOnly="1" outline="0" axis="axisRow" fieldPosition="1"/>
    </format>
    <format dxfId="40">
      <pivotArea dataOnly="0" labelOnly="1" outline="0" axis="axisValues" fieldPosition="0"/>
    </format>
    <format dxfId="39">
      <pivotArea dataOnly="0" labelOnly="1" outline="0" axis="axisValues" fieldPosition="0"/>
    </format>
    <format dxfId="38">
      <pivotArea field="0" type="button" dataOnly="0" labelOnly="1" outline="0" axis="axisRow" fieldPosition="0"/>
    </format>
    <format dxfId="37">
      <pivotArea field="1" type="button" dataOnly="0" labelOnly="1" outline="0" axis="axisRow" fieldPosition="1"/>
    </format>
    <format dxfId="36">
      <pivotArea dataOnly="0" labelOnly="1" outline="0" axis="axisValues" fieldPosition="0"/>
    </format>
    <format dxfId="35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TablaDinámica21" cacheId="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20" cacheId="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18">
      <pivotArea dataOnly="0" outline="0" axis="axisValues" fieldPosition="0"/>
    </format>
    <format dxfId="17">
      <pivotArea field="0" type="button" dataOnly="0" labelOnly="1" outline="0" axis="axisRow" fieldPosition="0"/>
    </format>
    <format dxfId="16">
      <pivotArea field="1" type="button" dataOnly="0" labelOnly="1" outline="0" axis="axisRow" fieldPosition="1"/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field="0" type="button" dataOnly="0" labelOnly="1" outline="0" axis="axisRow" fieldPosition="0"/>
    </format>
    <format dxfId="12">
      <pivotArea field="1" type="button" dataOnly="0" labelOnly="1" outline="0" axis="axisRow" fieldPosition="1"/>
    </format>
    <format dxfId="11">
      <pivotArea dataOnly="0" labelOnly="1" outline="0" axis="axisValues" fieldPosition="0"/>
    </format>
    <format dxfId="10">
      <pivotArea dataOnly="0" labelOnly="1" outline="0" axis="axisValues" fieldPosition="0"/>
    </format>
    <format dxfId="9">
      <pivotArea field="0" type="button" dataOnly="0" labelOnly="1" outline="0" axis="axisRow" fieldPosition="0"/>
    </format>
    <format dxfId="8">
      <pivotArea field="1" type="button" dataOnly="0" labelOnly="1" outline="0" axis="axisRow" fieldPosition="1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field="0" type="button" dataOnly="0" labelOnly="1" outline="0" axis="axisRow" fieldPosition="0"/>
    </format>
    <format dxfId="4">
      <pivotArea field="1" type="button" dataOnly="0" labelOnly="1" outline="0" axis="axisRow" fieldPosition="1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3">
        <i x="0" s="1"/>
        <i x="16" s="1" nd="1"/>
        <i x="5" s="1" nd="1"/>
        <i x="18" s="1" nd="1"/>
        <i x="31" s="1" nd="1"/>
        <i x="2" s="1" nd="1"/>
        <i x="6" s="1" nd="1"/>
        <i x="11" s="1" nd="1"/>
        <i x="19" s="1" nd="1"/>
        <i x="22" s="1" nd="1"/>
        <i x="25" s="1" nd="1"/>
        <i x="28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7" s="1" nd="1"/>
        <i x="20" s="1" nd="1"/>
        <i x="21" s="1" nd="1"/>
        <i x="23" s="1" nd="1"/>
        <i x="24" s="1" nd="1"/>
        <i x="26" s="1" nd="1"/>
        <i x="27" s="1" nd="1"/>
        <i x="29" s="1" nd="1"/>
        <i x="30" s="1" nd="1"/>
        <i x="3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0"/>
        <i x="2"/>
        <i x="1" s="1"/>
        <i x="8" nd="1"/>
        <i x="3" nd="1"/>
        <i x="4" nd="1"/>
        <i x="5" nd="1"/>
        <i x="6" nd="1"/>
        <i x="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 sortOrder="descending">
      <items count="4">
        <i x="1" s="1"/>
        <i x="0" s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3">
        <i x="0" s="1"/>
        <i x="1" s="1"/>
        <i x="3" s="1"/>
        <i x="2" s="1"/>
        <i x="7" s="1" nd="1"/>
        <i x="11" s="1" nd="1"/>
        <i x="8" s="1" nd="1"/>
        <i x="9" s="1" nd="1"/>
        <i x="12" s="1" nd="1"/>
        <i x="10" s="1" nd="1"/>
        <i x="6" s="1" nd="1"/>
        <i x="4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3">
        <i x="0" s="1"/>
        <i x="1" s="1"/>
        <i x="3" s="1"/>
        <i x="2" s="1"/>
        <i x="7" s="1" nd="1"/>
        <i x="11" s="1" nd="1"/>
        <i x="8" s="1" nd="1"/>
        <i x="9" s="1" nd="1"/>
        <i x="12" s="1" nd="1"/>
        <i x="10" s="1" nd="1"/>
        <i x="6" s="1" nd="1"/>
        <i x="4" s="1" nd="1"/>
        <i x="5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inea" xr10:uid="{00000000-0013-0000-FFFF-FFFF07000000}" sourceName="Linea">
  <pivotTables>
    <pivotTable tabId="12" name="Tabla texto"/>
  </pivotTables>
  <data>
    <tabular pivotCacheId="1">
      <items count="8">
        <i x="0" s="1"/>
        <i x="1" s="1"/>
        <i x="6" s="1" nd="1"/>
        <i x="5" s="1" nd="1"/>
        <i x="3" s="1" nd="1"/>
        <i x="4" s="1" nd="1"/>
        <i x="7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1000000}" cache="SegmentaciónDeDatos_Z" caption="Z" columnCount="3" rowHeight="118800"/>
  <slicer name="R" xr10:uid="{00000000-0014-0000-FFFF-FFFF02000000}" cache="SegmentaciónDeDatos_R" caption="R" columnCount="6" rowHeight="118800"/>
  <slicer name="N" xr10:uid="{00000000-0014-0000-FFFF-FFFF03000000}" cache="SegmentaciónDeDatos_N" caption="N" columnCount="4" rowHeight="118800"/>
  <slicer name="Lado" xr10:uid="{00000000-0014-0000-FFFF-FFFF04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5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6000000}" cache="SegmentaciónDeDatos_Almacen" caption="Almacen" columnCount="3" style="SlicerStyleDark2" rowHeight="225425"/>
  <slicer name="Linea" xr10:uid="{00000000-0014-0000-FFFF-FFFF07000000}" cache="SegmentaciónDeDatos_Linea" caption="Linea" style="SlicerStyleLight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V" displayName="TABLAINV" ref="A8:AB1273" totalsRowShown="0" headerRowDxfId="378" dataDxfId="377">
  <sortState xmlns:xlrd2="http://schemas.microsoft.com/office/spreadsheetml/2017/richdata2" ref="A9:AB386">
    <sortCondition ref="D9:D386"/>
    <sortCondition ref="E9:E386"/>
    <sortCondition ref="F9:F386"/>
    <sortCondition ref="G9:G386"/>
  </sortState>
  <tableColumns count="28">
    <tableColumn id="1" xr3:uid="{00000000-0010-0000-0000-000001000000}" name="Z&amp;R" dataDxfId="376">
      <calculatedColumnFormula>D9&amp;E9</calculatedColumnFormula>
    </tableColumn>
    <tableColumn id="7" xr3:uid="{00000000-0010-0000-0000-000007000000}" name="&amp;&amp;7" dataDxfId="375">
      <calculatedColumnFormula>IF(TABLAINV[[#This Row],[Z]]="","",D9&amp;"."&amp;TEXT(E9,"000")&amp;"."&amp;TEXT(F9,"000")&amp;"."&amp;TEXT(G9,"000"))</calculatedColumnFormula>
    </tableColumn>
    <tableColumn id="6" xr3:uid="{00000000-0010-0000-0000-000006000000}" name="Codificacion" dataDxfId="374"/>
    <tableColumn id="8" xr3:uid="{00000000-0010-0000-0000-000008000000}" name="Z" dataDxfId="373"/>
    <tableColumn id="9" xr3:uid="{00000000-0010-0000-0000-000009000000}" name="R" dataDxfId="372"/>
    <tableColumn id="10" xr3:uid="{00000000-0010-0000-0000-00000A000000}" name="C" dataDxfId="371"/>
    <tableColumn id="11" xr3:uid="{00000000-0010-0000-0000-00000B000000}" name="N" dataDxfId="370"/>
    <tableColumn id="12" xr3:uid="{00000000-0010-0000-0000-00000C000000}" name="Codigo" dataDxfId="369"/>
    <tableColumn id="13" xr3:uid="{00000000-0010-0000-0000-00000D000000}" name="Descripcion" dataDxfId="368"/>
    <tableColumn id="14" xr3:uid="{00000000-0010-0000-0000-00000E000000}" name="Conteo Físico" dataDxfId="367"/>
    <tableColumn id="15" xr3:uid="{00000000-0010-0000-0000-00000F000000}" name="Codigo Estado" dataDxfId="366"/>
    <tableColumn id="16" xr3:uid="{00000000-0010-0000-0000-000010000000}" name="Factor" dataDxfId="365"/>
    <tableColumn id="17" xr3:uid="{00000000-0010-0000-0000-000011000000}" name="UM Ubic." dataDxfId="364"/>
    <tableColumn id="30" xr3:uid="{00000000-0010-0000-0000-00001E000000}" name="Linea" dataDxfId="363"/>
    <tableColumn id="19" xr3:uid="{00000000-0010-0000-0000-000013000000}" name="Cant. UND" dataDxfId="362"/>
    <tableColumn id="20" xr3:uid="{00000000-0010-0000-0000-000014000000}" name="Cant. CJ" dataDxfId="361"/>
    <tableColumn id="5" xr3:uid="{00000000-0010-0000-0000-000005000000}" name="Reconteo Dinet" dataDxfId="360"/>
    <tableColumn id="21" xr3:uid="{00000000-0010-0000-0000-000015000000}" name="Validación Cencosud" dataDxfId="359"/>
    <tableColumn id="22" xr3:uid="{00000000-0010-0000-0000-000016000000}" name="Diferencia" dataDxfId="358">
      <calculatedColumnFormula>TABLAINV[[#This Row],[Conteo Físico]]-TABLAINV[[#This Row],[Cant. UND]]</calculatedColumnFormula>
    </tableColumn>
    <tableColumn id="2" xr3:uid="{00000000-0010-0000-0000-000002000000}" name="Status 0" dataDxfId="357">
      <calculatedColumnFormula>IFERROR(IF(TABLAINV[[#This Row],[Conteo Físico]]&gt;TABLAINV[[#This Row],[Cant. UND]],"SOBRANTE",IF(TABLAINV[[#This Row],[Conteo Físico]]&lt;TABLAINV[[#This Row],[Cant. UND]],"FALTANTE","CUADRADO")),"")</calculatedColumnFormula>
    </tableColumn>
    <tableColumn id="23" xr3:uid="{00000000-0010-0000-0000-000017000000}" name="Status 1" dataDxfId="356">
      <calculatedColumnFormula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calculatedColumnFormula>
    </tableColumn>
    <tableColumn id="24" xr3:uid="{00000000-0010-0000-0000-000018000000}" name="Lado" dataDxfId="355">
      <calculatedColumnFormula>IFERROR(IF(MOD(TABLAINV[[#This Row],[C]],2)=0,"PAR","IMPAR"),"Zona")</calculatedColumnFormula>
    </tableColumn>
    <tableColumn id="29" xr3:uid="{00000000-0010-0000-0000-00001D000000}" name="PMV" dataDxfId="354"/>
    <tableColumn id="4" xr3:uid="{00000000-0010-0000-0000-000004000000}" name="VALORIZADO STOCK" dataDxfId="353">
      <calculatedColumnFormula>IFERROR(IF(TABLAINV[[#This Row],[Cant. UND]]=0,TABLAINV[[#This Row],[PMV]]*TABLAINV[[#This Row],[Conteo Físico]],TABLAINV[[#This Row],[PMV]]*TABLAINV[[#This Row],[Cant. UND]]),0)</calculatedColumnFormula>
    </tableColumn>
    <tableColumn id="3" xr3:uid="{00000000-0010-0000-0000-000003000000}" name="Valorizado Diferencia" dataDxfId="352">
      <calculatedColumnFormula>IFERROR(ABS(TABLAINV[[#This Row],[PMV]]*TABLAINV[[#This Row],[Diferencia]]),0)</calculatedColumnFormula>
    </tableColumn>
    <tableColumn id="25" xr3:uid="{00000000-0010-0000-0000-000019000000}" name="Almacen" dataDxfId="351">
      <calculatedColumnFormula>IFERROR(VLOOKUP(TABLAINV[[#This Row],[Codigo Estado]],unds!O:P,2,0),"PEND.")</calculatedColumnFormula>
    </tableColumn>
    <tableColumn id="26" xr3:uid="{00000000-0010-0000-0000-00001A000000}" name="Centro" dataDxfId="350">
      <calculatedColumnFormula>$AA$1</calculatedColumnFormula>
    </tableColumn>
    <tableColumn id="27" xr3:uid="{00000000-0010-0000-0000-00001B000000}" name="Fecha" dataDxfId="349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microsoft.com/office/2007/relationships/slicer" Target="../slicers/slicer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  <pageSetUpPr fitToPage="1"/>
  </sheetPr>
  <dimension ref="A1:AQ1273"/>
  <sheetViews>
    <sheetView showGridLines="0" tabSelected="1" view="pageBreakPreview" zoomScale="85" zoomScaleNormal="100" zoomScaleSheetLayoutView="85" workbookViewId="0">
      <pane ySplit="8" topLeftCell="A9" activePane="bottomLeft" state="frozen"/>
      <selection activeCell="D20" sqref="D20"/>
      <selection pane="bottomLeft" activeCell="M15" sqref="M15"/>
    </sheetView>
  </sheetViews>
  <sheetFormatPr baseColWidth="10" defaultColWidth="11.42578125" defaultRowHeight="15" customHeight="1" x14ac:dyDescent="0.2"/>
  <cols>
    <col min="1" max="1" width="8.42578125" style="134" bestFit="1" customWidth="1"/>
    <col min="2" max="2" width="3" style="134" customWidth="1"/>
    <col min="3" max="3" width="12.28515625" style="134" bestFit="1" customWidth="1"/>
    <col min="4" max="4" width="4.7109375" style="15" bestFit="1" customWidth="1"/>
    <col min="5" max="5" width="5.5703125" style="15" bestFit="1" customWidth="1"/>
    <col min="6" max="6" width="5.140625" style="15" bestFit="1" customWidth="1"/>
    <col min="7" max="7" width="2.5703125" style="15" bestFit="1" customWidth="1"/>
    <col min="8" max="8" width="14.5703125" style="15" bestFit="1" customWidth="1"/>
    <col min="9" max="9" width="61" style="15" bestFit="1" customWidth="1"/>
    <col min="10" max="10" width="13.28515625" style="135" bestFit="1" customWidth="1"/>
    <col min="11" max="11" width="7.7109375" style="15" bestFit="1" customWidth="1"/>
    <col min="12" max="12" width="6.7109375" style="15" bestFit="1" customWidth="1"/>
    <col min="13" max="13" width="9" style="136" customWidth="1"/>
    <col min="14" max="14" width="15.42578125" style="15" bestFit="1" customWidth="1"/>
    <col min="15" max="15" width="7.7109375" style="15" hidden="1" customWidth="1"/>
    <col min="16" max="16" width="5.7109375" style="14" hidden="1" customWidth="1"/>
    <col min="17" max="17" width="9.5703125" style="14" hidden="1" customWidth="1"/>
    <col min="18" max="18" width="10.7109375" style="14" customWidth="1"/>
    <col min="19" max="19" width="15.140625" style="14" bestFit="1" customWidth="1"/>
    <col min="20" max="20" width="11.28515625" style="14" customWidth="1"/>
    <col min="21" max="21" width="11.28515625" style="14" bestFit="1" customWidth="1"/>
    <col min="22" max="23" width="8.85546875" style="14" bestFit="1" customWidth="1"/>
    <col min="24" max="24" width="15" style="14" customWidth="1"/>
    <col min="25" max="25" width="13" style="14" customWidth="1"/>
    <col min="26" max="26" width="11.7109375" style="14" hidden="1" customWidth="1"/>
    <col min="27" max="27" width="10.140625" style="14" hidden="1" customWidth="1"/>
    <col min="28" max="28" width="9.28515625" style="14" hidden="1" customWidth="1"/>
    <col min="29" max="29" width="10.140625" style="14" bestFit="1" customWidth="1"/>
    <col min="30" max="16384" width="11.42578125" style="14"/>
  </cols>
  <sheetData>
    <row r="1" spans="1:43" s="1" customFormat="1" ht="18" customHeight="1" x14ac:dyDescent="0.3">
      <c r="E1" s="32"/>
      <c r="F1" s="32"/>
      <c r="G1" s="32"/>
      <c r="H1" s="81">
        <f ca="1">NOW()</f>
        <v>45828.05044201389</v>
      </c>
      <c r="I1" s="105" t="s">
        <v>5</v>
      </c>
      <c r="J1" s="34"/>
      <c r="K1"/>
      <c r="L1" s="32"/>
      <c r="M1" s="39"/>
      <c r="N1" s="120"/>
      <c r="O1" s="120"/>
      <c r="P1" s="120"/>
      <c r="Q1" s="121"/>
      <c r="R1" s="122"/>
      <c r="S1" s="124">
        <v>0</v>
      </c>
      <c r="T1" s="6"/>
      <c r="AA1" s="4" t="s">
        <v>90</v>
      </c>
      <c r="AD1" s="31" t="s">
        <v>1</v>
      </c>
      <c r="AE1" s="31" t="s">
        <v>6</v>
      </c>
      <c r="AF1" s="31" t="s">
        <v>3</v>
      </c>
      <c r="AH1" s="67" t="s">
        <v>1</v>
      </c>
      <c r="AI1" s="67" t="s">
        <v>6</v>
      </c>
      <c r="AJ1" s="67" t="s">
        <v>3</v>
      </c>
      <c r="AK1"/>
      <c r="AL1"/>
      <c r="AM1"/>
      <c r="AN1"/>
      <c r="AO1"/>
      <c r="AP1"/>
      <c r="AQ1"/>
    </row>
    <row r="2" spans="1:43" s="1" customFormat="1" x14ac:dyDescent="0.25">
      <c r="E2" s="33"/>
      <c r="F2" s="33"/>
      <c r="G2" s="33"/>
      <c r="H2" s="33"/>
      <c r="I2" s="161">
        <f ca="1">NOW()</f>
        <v>45828.05044201389</v>
      </c>
      <c r="J2" s="161"/>
      <c r="K2" s="161"/>
      <c r="L2" s="161"/>
      <c r="M2" s="39"/>
      <c r="N2" s="120"/>
      <c r="O2" s="120"/>
      <c r="P2" s="120"/>
      <c r="Q2" s="120"/>
      <c r="R2" s="120"/>
      <c r="S2" s="7"/>
      <c r="T2" s="6"/>
      <c r="AD2" s="66" t="s">
        <v>96</v>
      </c>
      <c r="AE2" s="66" t="s">
        <v>471</v>
      </c>
      <c r="AF2" s="66">
        <v>3</v>
      </c>
      <c r="AH2" s="66" t="s">
        <v>96</v>
      </c>
      <c r="AI2" s="66" t="s">
        <v>7</v>
      </c>
      <c r="AJ2" s="66">
        <v>3</v>
      </c>
      <c r="AL2"/>
      <c r="AM2"/>
      <c r="AN2"/>
      <c r="AO2"/>
      <c r="AP2"/>
      <c r="AQ2"/>
    </row>
    <row r="3" spans="1:43" s="1" customFormat="1" ht="12.75" x14ac:dyDescent="0.2">
      <c r="D3" s="8"/>
      <c r="E3" s="9"/>
      <c r="F3" s="88"/>
      <c r="G3" s="88"/>
      <c r="H3" s="15"/>
      <c r="I3" s="89"/>
      <c r="J3" s="123"/>
      <c r="K3" s="127"/>
      <c r="L3" s="127"/>
      <c r="M3" s="90"/>
      <c r="N3" s="91"/>
      <c r="O3" s="9"/>
      <c r="P3" s="6"/>
      <c r="Q3" s="6"/>
      <c r="R3" s="6"/>
      <c r="S3" s="6"/>
      <c r="T3" s="6"/>
      <c r="AD3" s="66" t="s">
        <v>96</v>
      </c>
      <c r="AE3" s="66" t="s">
        <v>7</v>
      </c>
      <c r="AF3" s="66">
        <v>3</v>
      </c>
    </row>
    <row r="4" spans="1:43" s="1" customFormat="1" ht="12.75" x14ac:dyDescent="0.2">
      <c r="D4" s="9"/>
      <c r="E4" s="11"/>
      <c r="F4" s="162" t="s">
        <v>105</v>
      </c>
      <c r="G4" s="162"/>
      <c r="H4" s="162"/>
      <c r="I4" s="162"/>
      <c r="J4" s="160" t="s">
        <v>101</v>
      </c>
      <c r="K4" s="160"/>
      <c r="L4" s="160"/>
      <c r="M4" s="160" t="s">
        <v>102</v>
      </c>
      <c r="N4" s="160"/>
      <c r="O4" s="126"/>
      <c r="P4" s="126"/>
      <c r="Q4" s="126"/>
      <c r="R4" s="125"/>
      <c r="S4" s="6"/>
      <c r="T4" s="6"/>
      <c r="AD4"/>
      <c r="AE4"/>
      <c r="AF4"/>
    </row>
    <row r="5" spans="1:43" s="1" customFormat="1" ht="12.75" x14ac:dyDescent="0.2">
      <c r="D5" s="9"/>
      <c r="E5" s="11"/>
      <c r="F5" s="138"/>
      <c r="G5" s="138"/>
      <c r="H5" s="137"/>
      <c r="I5" s="139"/>
      <c r="J5" s="92"/>
      <c r="K5" s="118"/>
      <c r="L5" s="128"/>
      <c r="N5" s="93"/>
      <c r="O5" s="93"/>
      <c r="P5" s="119"/>
      <c r="S5" s="6"/>
      <c r="T5" s="6"/>
      <c r="AD5"/>
      <c r="AE5"/>
      <c r="AF5"/>
    </row>
    <row r="6" spans="1:43" s="1" customFormat="1" ht="12.75" x14ac:dyDescent="0.2">
      <c r="D6" s="9"/>
      <c r="E6" s="11"/>
      <c r="F6" s="162" t="s">
        <v>104</v>
      </c>
      <c r="G6" s="162"/>
      <c r="H6" s="162"/>
      <c r="I6" s="162"/>
      <c r="J6" s="160" t="s">
        <v>106</v>
      </c>
      <c r="K6" s="160"/>
      <c r="L6" s="160"/>
      <c r="M6" s="160" t="s">
        <v>103</v>
      </c>
      <c r="N6" s="160"/>
      <c r="O6" s="126"/>
      <c r="P6" s="126"/>
      <c r="Q6" s="126"/>
      <c r="R6" s="126"/>
      <c r="S6" s="6"/>
      <c r="T6" s="6"/>
      <c r="AD6"/>
      <c r="AE6"/>
      <c r="AF6"/>
    </row>
    <row r="7" spans="1:43" s="1" customFormat="1" ht="12.75" x14ac:dyDescent="0.2">
      <c r="A7" s="4"/>
      <c r="B7" s="4"/>
      <c r="C7" s="4"/>
      <c r="D7" s="6"/>
      <c r="E7" s="9"/>
      <c r="F7" s="9"/>
      <c r="G7" s="9"/>
      <c r="H7" s="5"/>
      <c r="I7" s="13"/>
      <c r="J7" s="10"/>
      <c r="K7" s="9"/>
      <c r="L7" s="9"/>
      <c r="M7" s="8"/>
      <c r="N7" s="12"/>
      <c r="O7" s="9"/>
      <c r="P7" s="6"/>
      <c r="Q7" s="6"/>
      <c r="R7" s="6"/>
      <c r="S7" s="6"/>
      <c r="T7" s="6"/>
      <c r="AD7"/>
      <c r="AE7"/>
      <c r="AF7"/>
    </row>
    <row r="8" spans="1:43" ht="36" customHeight="1" x14ac:dyDescent="0.2">
      <c r="A8" s="20" t="s">
        <v>8</v>
      </c>
      <c r="B8" s="20" t="s">
        <v>9</v>
      </c>
      <c r="C8" s="86" t="s">
        <v>10</v>
      </c>
      <c r="D8" s="84" t="s">
        <v>0</v>
      </c>
      <c r="E8" s="84" t="s">
        <v>1</v>
      </c>
      <c r="F8" s="84" t="s">
        <v>2</v>
      </c>
      <c r="G8" s="84" t="s">
        <v>3</v>
      </c>
      <c r="H8" s="85" t="s">
        <v>11</v>
      </c>
      <c r="I8" s="86" t="s">
        <v>12</v>
      </c>
      <c r="J8" s="84" t="s">
        <v>13</v>
      </c>
      <c r="K8" s="86" t="s">
        <v>14</v>
      </c>
      <c r="L8" s="86" t="s">
        <v>15</v>
      </c>
      <c r="M8" s="86" t="s">
        <v>16</v>
      </c>
      <c r="N8" s="86" t="s">
        <v>17</v>
      </c>
      <c r="O8" s="84" t="s">
        <v>94</v>
      </c>
      <c r="P8" s="86" t="s">
        <v>93</v>
      </c>
      <c r="Q8" s="86" t="s">
        <v>18</v>
      </c>
      <c r="R8" s="86" t="s">
        <v>19</v>
      </c>
      <c r="S8" s="2" t="s">
        <v>20</v>
      </c>
      <c r="T8" s="2" t="s">
        <v>21</v>
      </c>
      <c r="U8" s="2" t="s">
        <v>22</v>
      </c>
      <c r="V8" s="3" t="s">
        <v>6</v>
      </c>
      <c r="W8" s="3" t="s">
        <v>23</v>
      </c>
      <c r="X8" s="3" t="s">
        <v>24</v>
      </c>
      <c r="Y8" s="3" t="s">
        <v>25</v>
      </c>
      <c r="Z8" s="96" t="s">
        <v>26</v>
      </c>
      <c r="AA8" s="96" t="s">
        <v>27</v>
      </c>
      <c r="AB8" s="96" t="s">
        <v>28</v>
      </c>
      <c r="AC8" s="1"/>
      <c r="AD8"/>
      <c r="AE8"/>
      <c r="AF8"/>
    </row>
    <row r="9" spans="1:43" s="156" customFormat="1" ht="24" customHeight="1" x14ac:dyDescent="0.2">
      <c r="A9" s="144" t="str">
        <f t="shared" ref="A9" si="0">D9&amp;E9</f>
        <v>MRC01</v>
      </c>
      <c r="B9" s="145" t="str">
        <f>IF(TABLAINV[[#This Row],[Z]]="","",D9&amp;"."&amp;TEXT(E9,"000")&amp;"."&amp;TEXT(F9,"000")&amp;"."&amp;TEXT(G9,"000"))</f>
        <v>MR.C01.001.001</v>
      </c>
      <c r="C9" s="146"/>
      <c r="D9" s="147" t="s">
        <v>95</v>
      </c>
      <c r="E9" s="147" t="s">
        <v>96</v>
      </c>
      <c r="F9" s="147">
        <v>1</v>
      </c>
      <c r="G9" s="147">
        <v>1</v>
      </c>
      <c r="H9" s="147">
        <v>396035001</v>
      </c>
      <c r="I9" s="147" t="s">
        <v>97</v>
      </c>
      <c r="J9" s="146">
        <v>24</v>
      </c>
      <c r="K9" s="147" t="s">
        <v>64</v>
      </c>
      <c r="L9" s="148" t="s">
        <v>98</v>
      </c>
      <c r="M9" s="147" t="s">
        <v>99</v>
      </c>
      <c r="N9" s="146" t="s">
        <v>91</v>
      </c>
      <c r="O9" s="146">
        <v>24</v>
      </c>
      <c r="P9" s="148">
        <v>24</v>
      </c>
      <c r="Q9" s="148"/>
      <c r="R9" s="147"/>
      <c r="S9" s="149">
        <f>TABLAINV[[#This Row],[Conteo Físico]]-TABLAINV[[#This Row],[Cant. UND]]</f>
        <v>0</v>
      </c>
      <c r="T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" s="150" t="str">
        <f>IFERROR(IF(MOD(TABLAINV[[#This Row],[C]],2)=0,"PAR","IMPAR"),"Zona")</f>
        <v>IMPAR</v>
      </c>
      <c r="W9" s="151"/>
      <c r="X9" s="152">
        <f>IFERROR(IF(TABLAINV[[#This Row],[Cant. UND]]=0,TABLAINV[[#This Row],[PMV]]*TABLAINV[[#This Row],[Conteo Físico]],TABLAINV[[#This Row],[PMV]]*TABLAINV[[#This Row],[Cant. UND]]),0)</f>
        <v>0</v>
      </c>
      <c r="Y9" s="152">
        <f>IFERROR(ABS(TABLAINV[[#This Row],[PMV]]*TABLAINV[[#This Row],[Diferencia]]),0)</f>
        <v>0</v>
      </c>
      <c r="Z9" s="153">
        <f>IFERROR(VLOOKUP(TABLAINV[[#This Row],[Codigo Estado]],unds!O:P,2,0),"PEND.")</f>
        <v>2001</v>
      </c>
      <c r="AA9" s="153" t="str">
        <f t="shared" ref="AA9" si="1">$AA$1</f>
        <v>CD09</v>
      </c>
      <c r="AB9" s="154">
        <f t="shared" ref="AB9" ca="1" si="2">TODAY()</f>
        <v>45828</v>
      </c>
      <c r="AC9" s="155"/>
      <c r="AD9" s="155"/>
      <c r="AE9" s="155"/>
      <c r="AF9" s="155"/>
    </row>
    <row r="10" spans="1:43" s="156" customFormat="1" ht="24" customHeight="1" x14ac:dyDescent="0.2">
      <c r="A10" s="157" t="str">
        <f t="shared" ref="A10:A73" si="3">D10&amp;E10</f>
        <v>MRC01</v>
      </c>
      <c r="B10" s="145" t="str">
        <f>IF(TABLAINV[[#This Row],[Z]]="","",D10&amp;"."&amp;TEXT(E10,"000")&amp;"."&amp;TEXT(F10,"000")&amp;"."&amp;TEXT(G10,"000"))</f>
        <v>MR.C01.001.001</v>
      </c>
      <c r="C10" s="146"/>
      <c r="D10" s="147" t="s">
        <v>95</v>
      </c>
      <c r="E10" s="147" t="s">
        <v>96</v>
      </c>
      <c r="F10" s="147">
        <v>1</v>
      </c>
      <c r="G10" s="147">
        <v>1</v>
      </c>
      <c r="H10" s="147">
        <v>973054</v>
      </c>
      <c r="I10" s="147" t="s">
        <v>107</v>
      </c>
      <c r="J10" s="158">
        <v>1</v>
      </c>
      <c r="K10" s="147" t="s">
        <v>64</v>
      </c>
      <c r="L10" s="148" t="s">
        <v>108</v>
      </c>
      <c r="M10" s="147" t="s">
        <v>99</v>
      </c>
      <c r="N10" s="146" t="s">
        <v>91</v>
      </c>
      <c r="O10" s="146">
        <v>1</v>
      </c>
      <c r="P10" s="148">
        <v>1</v>
      </c>
      <c r="Q10" s="148"/>
      <c r="R10" s="147"/>
      <c r="S10" s="149">
        <f>TABLAINV[[#This Row],[Conteo Físico]]-TABLAINV[[#This Row],[Cant. UND]]</f>
        <v>0</v>
      </c>
      <c r="T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" s="150" t="str">
        <f>IFERROR(IF(MOD(TABLAINV[[#This Row],[C]],2)=0,"PAR","IMPAR"),"Zona")</f>
        <v>IMPAR</v>
      </c>
      <c r="W10" s="151"/>
      <c r="X10" s="152">
        <f>IFERROR(IF(TABLAINV[[#This Row],[Cant. UND]]=0,TABLAINV[[#This Row],[PMV]]*TABLAINV[[#This Row],[Conteo Físico]],TABLAINV[[#This Row],[PMV]]*TABLAINV[[#This Row],[Cant. UND]]),0)</f>
        <v>0</v>
      </c>
      <c r="Y10" s="152">
        <f>IFERROR(ABS(TABLAINV[[#This Row],[PMV]]*TABLAINV[[#This Row],[Diferencia]]),0)</f>
        <v>0</v>
      </c>
      <c r="Z10" s="153">
        <f>IFERROR(VLOOKUP(TABLAINV[[#This Row],[Codigo Estado]],unds!O:P,2,0),"PEND.")</f>
        <v>2001</v>
      </c>
      <c r="AA10" s="153" t="str">
        <f t="shared" ref="AA10:AA73" si="4">$AA$1</f>
        <v>CD09</v>
      </c>
      <c r="AB10" s="154">
        <f t="shared" ref="AB10:AB73" ca="1" si="5">TODAY()</f>
        <v>45828</v>
      </c>
      <c r="AC10" s="155"/>
      <c r="AD10" s="155"/>
      <c r="AE10" s="155"/>
      <c r="AF10" s="155"/>
    </row>
    <row r="11" spans="1:43" s="156" customFormat="1" ht="24" customHeight="1" x14ac:dyDescent="0.2">
      <c r="A11" s="157" t="str">
        <f t="shared" si="3"/>
        <v>MRC01</v>
      </c>
      <c r="B11" s="145" t="str">
        <f>IF(TABLAINV[[#This Row],[Z]]="","",D11&amp;"."&amp;TEXT(E11,"000")&amp;"."&amp;TEXT(F11,"000")&amp;"."&amp;TEXT(G11,"000"))</f>
        <v>MR.C01.001.003</v>
      </c>
      <c r="C11" s="146"/>
      <c r="D11" s="147" t="s">
        <v>95</v>
      </c>
      <c r="E11" s="147" t="s">
        <v>96</v>
      </c>
      <c r="F11" s="147">
        <v>1</v>
      </c>
      <c r="G11" s="147">
        <v>3</v>
      </c>
      <c r="H11" s="147">
        <v>3283</v>
      </c>
      <c r="I11" s="147" t="s">
        <v>109</v>
      </c>
      <c r="J11" s="158">
        <v>12</v>
      </c>
      <c r="K11" s="147" t="s">
        <v>64</v>
      </c>
      <c r="L11" s="148" t="s">
        <v>110</v>
      </c>
      <c r="M11" s="147" t="s">
        <v>111</v>
      </c>
      <c r="N11" s="146" t="s">
        <v>91</v>
      </c>
      <c r="O11" s="146">
        <v>12</v>
      </c>
      <c r="P11" s="148">
        <v>12</v>
      </c>
      <c r="Q11" s="148"/>
      <c r="R11" s="147"/>
      <c r="S11" s="149">
        <f>TABLAINV[[#This Row],[Conteo Físico]]-TABLAINV[[#This Row],[Cant. UND]]</f>
        <v>0</v>
      </c>
      <c r="T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" s="150" t="str">
        <f>IFERROR(IF(MOD(TABLAINV[[#This Row],[C]],2)=0,"PAR","IMPAR"),"Zona")</f>
        <v>IMPAR</v>
      </c>
      <c r="W11" s="151"/>
      <c r="X11" s="152">
        <f>IFERROR(IF(TABLAINV[[#This Row],[Cant. UND]]=0,TABLAINV[[#This Row],[PMV]]*TABLAINV[[#This Row],[Conteo Físico]],TABLAINV[[#This Row],[PMV]]*TABLAINV[[#This Row],[Cant. UND]]),0)</f>
        <v>0</v>
      </c>
      <c r="Y11" s="152">
        <f>IFERROR(ABS(TABLAINV[[#This Row],[PMV]]*TABLAINV[[#This Row],[Diferencia]]),0)</f>
        <v>0</v>
      </c>
      <c r="Z11" s="153">
        <f>IFERROR(VLOOKUP(TABLAINV[[#This Row],[Codigo Estado]],unds!O:P,2,0),"PEND.")</f>
        <v>2001</v>
      </c>
      <c r="AA11" s="153" t="str">
        <f t="shared" si="4"/>
        <v>CD09</v>
      </c>
      <c r="AB11" s="154">
        <f t="shared" ca="1" si="5"/>
        <v>45828</v>
      </c>
      <c r="AC11" s="155"/>
      <c r="AD11" s="155"/>
      <c r="AE11" s="155"/>
      <c r="AF11" s="155"/>
    </row>
    <row r="12" spans="1:43" s="156" customFormat="1" ht="24" customHeight="1" x14ac:dyDescent="0.2">
      <c r="A12" s="157" t="str">
        <f t="shared" si="3"/>
        <v>MRC01</v>
      </c>
      <c r="B12" s="145" t="str">
        <f>IF(TABLAINV[[#This Row],[Z]]="","",D12&amp;"."&amp;TEXT(E12,"000")&amp;"."&amp;TEXT(F12,"000")&amp;"."&amp;TEXT(G12,"000"))</f>
        <v>MR.C01.001.003</v>
      </c>
      <c r="C12" s="146"/>
      <c r="D12" s="147" t="s">
        <v>95</v>
      </c>
      <c r="E12" s="147" t="s">
        <v>96</v>
      </c>
      <c r="F12" s="147">
        <v>1</v>
      </c>
      <c r="G12" s="147">
        <v>3</v>
      </c>
      <c r="H12" s="147">
        <v>974465</v>
      </c>
      <c r="I12" s="147" t="s">
        <v>112</v>
      </c>
      <c r="J12" s="158">
        <v>72</v>
      </c>
      <c r="K12" s="147" t="s">
        <v>64</v>
      </c>
      <c r="L12" s="148" t="s">
        <v>113</v>
      </c>
      <c r="M12" s="147" t="s">
        <v>99</v>
      </c>
      <c r="N12" s="146" t="s">
        <v>91</v>
      </c>
      <c r="O12" s="146">
        <v>72</v>
      </c>
      <c r="P12" s="148">
        <v>72</v>
      </c>
      <c r="Q12" s="148"/>
      <c r="R12" s="147"/>
      <c r="S12" s="149">
        <f>TABLAINV[[#This Row],[Conteo Físico]]-TABLAINV[[#This Row],[Cant. UND]]</f>
        <v>0</v>
      </c>
      <c r="T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" s="150" t="str">
        <f>IFERROR(IF(MOD(TABLAINV[[#This Row],[C]],2)=0,"PAR","IMPAR"),"Zona")</f>
        <v>IMPAR</v>
      </c>
      <c r="W12" s="151"/>
      <c r="X12" s="152">
        <f>IFERROR(IF(TABLAINV[[#This Row],[Cant. UND]]=0,TABLAINV[[#This Row],[PMV]]*TABLAINV[[#This Row],[Conteo Físico]],TABLAINV[[#This Row],[PMV]]*TABLAINV[[#This Row],[Cant. UND]]),0)</f>
        <v>0</v>
      </c>
      <c r="Y12" s="152">
        <f>IFERROR(ABS(TABLAINV[[#This Row],[PMV]]*TABLAINV[[#This Row],[Diferencia]]),0)</f>
        <v>0</v>
      </c>
      <c r="Z12" s="153">
        <f>IFERROR(VLOOKUP(TABLAINV[[#This Row],[Codigo Estado]],unds!O:P,2,0),"PEND.")</f>
        <v>2001</v>
      </c>
      <c r="AA12" s="153" t="str">
        <f t="shared" si="4"/>
        <v>CD09</v>
      </c>
      <c r="AB12" s="154">
        <f t="shared" ca="1" si="5"/>
        <v>45828</v>
      </c>
      <c r="AC12" s="155"/>
      <c r="AD12" s="155"/>
      <c r="AE12" s="155"/>
      <c r="AF12" s="155"/>
    </row>
    <row r="13" spans="1:43" s="156" customFormat="1" ht="24" customHeight="1" x14ac:dyDescent="0.2">
      <c r="A13" s="157" t="str">
        <f t="shared" si="3"/>
        <v>MRC01</v>
      </c>
      <c r="B13" s="145" t="str">
        <f>IF(TABLAINV[[#This Row],[Z]]="","",D13&amp;"."&amp;TEXT(E13,"000")&amp;"."&amp;TEXT(F13,"000")&amp;"."&amp;TEXT(G13,"000"))</f>
        <v>MR.C01.002.002</v>
      </c>
      <c r="C13" s="146"/>
      <c r="D13" s="147" t="s">
        <v>95</v>
      </c>
      <c r="E13" s="147" t="s">
        <v>96</v>
      </c>
      <c r="F13" s="147">
        <v>2</v>
      </c>
      <c r="G13" s="147">
        <v>2</v>
      </c>
      <c r="H13" s="147">
        <v>317947</v>
      </c>
      <c r="I13" s="147" t="s">
        <v>114</v>
      </c>
      <c r="J13" s="158">
        <v>10</v>
      </c>
      <c r="K13" s="147" t="s">
        <v>64</v>
      </c>
      <c r="L13" s="148" t="s">
        <v>115</v>
      </c>
      <c r="M13" s="147" t="s">
        <v>99</v>
      </c>
      <c r="N13" s="146" t="s">
        <v>91</v>
      </c>
      <c r="O13" s="146">
        <v>10</v>
      </c>
      <c r="P13" s="148">
        <v>10</v>
      </c>
      <c r="Q13" s="148"/>
      <c r="R13" s="147"/>
      <c r="S13" s="149">
        <f>TABLAINV[[#This Row],[Conteo Físico]]-TABLAINV[[#This Row],[Cant. UND]]</f>
        <v>0</v>
      </c>
      <c r="T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" s="150" t="str">
        <f>IFERROR(IF(MOD(TABLAINV[[#This Row],[C]],2)=0,"PAR","IMPAR"),"Zona")</f>
        <v>PAR</v>
      </c>
      <c r="W13" s="151"/>
      <c r="X13" s="152">
        <f>IFERROR(IF(TABLAINV[[#This Row],[Cant. UND]]=0,TABLAINV[[#This Row],[PMV]]*TABLAINV[[#This Row],[Conteo Físico]],TABLAINV[[#This Row],[PMV]]*TABLAINV[[#This Row],[Cant. UND]]),0)</f>
        <v>0</v>
      </c>
      <c r="Y13" s="152">
        <f>IFERROR(ABS(TABLAINV[[#This Row],[PMV]]*TABLAINV[[#This Row],[Diferencia]]),0)</f>
        <v>0</v>
      </c>
      <c r="Z13" s="153">
        <f>IFERROR(VLOOKUP(TABLAINV[[#This Row],[Codigo Estado]],unds!O:P,2,0),"PEND.")</f>
        <v>2001</v>
      </c>
      <c r="AA13" s="153" t="str">
        <f t="shared" si="4"/>
        <v>CD09</v>
      </c>
      <c r="AB13" s="154">
        <f t="shared" ca="1" si="5"/>
        <v>45828</v>
      </c>
      <c r="AC13" s="155"/>
      <c r="AD13" s="155"/>
      <c r="AE13" s="155"/>
      <c r="AF13" s="155"/>
    </row>
    <row r="14" spans="1:43" s="156" customFormat="1" ht="24" customHeight="1" x14ac:dyDescent="0.2">
      <c r="A14" s="157" t="str">
        <f t="shared" si="3"/>
        <v>MRC01</v>
      </c>
      <c r="B14" s="145" t="str">
        <f>IF(TABLAINV[[#This Row],[Z]]="","",D14&amp;"."&amp;TEXT(E14,"000")&amp;"."&amp;TEXT(F14,"000")&amp;"."&amp;TEXT(G14,"000"))</f>
        <v>MR.C01.003.002</v>
      </c>
      <c r="C14" s="146"/>
      <c r="D14" s="147" t="s">
        <v>95</v>
      </c>
      <c r="E14" s="147" t="s">
        <v>96</v>
      </c>
      <c r="F14" s="147">
        <v>3</v>
      </c>
      <c r="G14" s="147">
        <v>2</v>
      </c>
      <c r="H14" s="147">
        <v>998918</v>
      </c>
      <c r="I14" s="147" t="s">
        <v>116</v>
      </c>
      <c r="J14" s="158">
        <v>2</v>
      </c>
      <c r="K14" s="147" t="s">
        <v>64</v>
      </c>
      <c r="L14" s="148" t="s">
        <v>117</v>
      </c>
      <c r="M14" s="147" t="s">
        <v>99</v>
      </c>
      <c r="N14" s="146" t="s">
        <v>91</v>
      </c>
      <c r="O14" s="146">
        <v>2</v>
      </c>
      <c r="P14" s="148">
        <v>2</v>
      </c>
      <c r="Q14" s="148"/>
      <c r="R14" s="147"/>
      <c r="S14" s="149">
        <f>TABLAINV[[#This Row],[Conteo Físico]]-TABLAINV[[#This Row],[Cant. UND]]</f>
        <v>0</v>
      </c>
      <c r="T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" s="150" t="str">
        <f>IFERROR(IF(MOD(TABLAINV[[#This Row],[C]],2)=0,"PAR","IMPAR"),"Zona")</f>
        <v>IMPAR</v>
      </c>
      <c r="W14" s="151"/>
      <c r="X14" s="152">
        <f>IFERROR(IF(TABLAINV[[#This Row],[Cant. UND]]=0,TABLAINV[[#This Row],[PMV]]*TABLAINV[[#This Row],[Conteo Físico]],TABLAINV[[#This Row],[PMV]]*TABLAINV[[#This Row],[Cant. UND]]),0)</f>
        <v>0</v>
      </c>
      <c r="Y14" s="152">
        <f>IFERROR(ABS(TABLAINV[[#This Row],[PMV]]*TABLAINV[[#This Row],[Diferencia]]),0)</f>
        <v>0</v>
      </c>
      <c r="Z14" s="153">
        <f>IFERROR(VLOOKUP(TABLAINV[[#This Row],[Codigo Estado]],unds!O:P,2,0),"PEND.")</f>
        <v>2001</v>
      </c>
      <c r="AA14" s="153" t="str">
        <f t="shared" si="4"/>
        <v>CD09</v>
      </c>
      <c r="AB14" s="154">
        <f t="shared" ca="1" si="5"/>
        <v>45828</v>
      </c>
      <c r="AC14" s="155"/>
      <c r="AD14" s="155"/>
      <c r="AE14" s="155"/>
      <c r="AF14" s="155"/>
    </row>
    <row r="15" spans="1:43" s="156" customFormat="1" ht="24" customHeight="1" x14ac:dyDescent="0.2">
      <c r="A15" s="157" t="str">
        <f t="shared" si="3"/>
        <v>MRC01</v>
      </c>
      <c r="B15" s="145" t="str">
        <f>IF(TABLAINV[[#This Row],[Z]]="","",D15&amp;"."&amp;TEXT(E15,"000")&amp;"."&amp;TEXT(F15,"000")&amp;"."&amp;TEXT(G15,"000"))</f>
        <v>MR.C01.004.002</v>
      </c>
      <c r="C15" s="146"/>
      <c r="D15" s="147" t="s">
        <v>95</v>
      </c>
      <c r="E15" s="147" t="s">
        <v>96</v>
      </c>
      <c r="F15" s="147">
        <v>4</v>
      </c>
      <c r="G15" s="147">
        <v>2</v>
      </c>
      <c r="H15" s="147">
        <v>70841001</v>
      </c>
      <c r="I15" s="147" t="s">
        <v>118</v>
      </c>
      <c r="J15" s="158">
        <v>72</v>
      </c>
      <c r="K15" s="147" t="s">
        <v>64</v>
      </c>
      <c r="L15" s="148" t="s">
        <v>115</v>
      </c>
      <c r="M15" s="147" t="s">
        <v>99</v>
      </c>
      <c r="N15" s="146" t="s">
        <v>91</v>
      </c>
      <c r="O15" s="146">
        <v>72</v>
      </c>
      <c r="P15" s="148">
        <v>72</v>
      </c>
      <c r="Q15" s="148"/>
      <c r="R15" s="147"/>
      <c r="S15" s="149">
        <f>TABLAINV[[#This Row],[Conteo Físico]]-TABLAINV[[#This Row],[Cant. UND]]</f>
        <v>0</v>
      </c>
      <c r="T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" s="150" t="str">
        <f>IFERROR(IF(MOD(TABLAINV[[#This Row],[C]],2)=0,"PAR","IMPAR"),"Zona")</f>
        <v>PAR</v>
      </c>
      <c r="W15" s="151"/>
      <c r="X15" s="152">
        <f>IFERROR(IF(TABLAINV[[#This Row],[Cant. UND]]=0,TABLAINV[[#This Row],[PMV]]*TABLAINV[[#This Row],[Conteo Físico]],TABLAINV[[#This Row],[PMV]]*TABLAINV[[#This Row],[Cant. UND]]),0)</f>
        <v>0</v>
      </c>
      <c r="Y15" s="152">
        <f>IFERROR(ABS(TABLAINV[[#This Row],[PMV]]*TABLAINV[[#This Row],[Diferencia]]),0)</f>
        <v>0</v>
      </c>
      <c r="Z15" s="153">
        <f>IFERROR(VLOOKUP(TABLAINV[[#This Row],[Codigo Estado]],unds!O:P,2,0),"PEND.")</f>
        <v>2001</v>
      </c>
      <c r="AA15" s="153" t="str">
        <f t="shared" si="4"/>
        <v>CD09</v>
      </c>
      <c r="AB15" s="154">
        <f t="shared" ca="1" si="5"/>
        <v>45828</v>
      </c>
      <c r="AC15" s="155"/>
      <c r="AD15" s="155"/>
      <c r="AE15" s="155"/>
      <c r="AF15" s="155"/>
    </row>
    <row r="16" spans="1:43" s="156" customFormat="1" ht="24" customHeight="1" x14ac:dyDescent="0.2">
      <c r="A16" s="157" t="str">
        <f t="shared" si="3"/>
        <v>MRC01</v>
      </c>
      <c r="B16" s="145" t="str">
        <f>IF(TABLAINV[[#This Row],[Z]]="","",D16&amp;"."&amp;TEXT(E16,"000")&amp;"."&amp;TEXT(F16,"000")&amp;"."&amp;TEXT(G16,"000"))</f>
        <v>MR.C01.005.002</v>
      </c>
      <c r="C16" s="146"/>
      <c r="D16" s="147" t="s">
        <v>95</v>
      </c>
      <c r="E16" s="147" t="s">
        <v>96</v>
      </c>
      <c r="F16" s="147">
        <v>5</v>
      </c>
      <c r="G16" s="147">
        <v>2</v>
      </c>
      <c r="H16" s="147">
        <v>974002</v>
      </c>
      <c r="I16" s="147" t="s">
        <v>119</v>
      </c>
      <c r="J16" s="158">
        <v>1</v>
      </c>
      <c r="K16" s="147" t="s">
        <v>64</v>
      </c>
      <c r="L16" s="148" t="s">
        <v>113</v>
      </c>
      <c r="M16" s="147" t="s">
        <v>99</v>
      </c>
      <c r="N16" s="146" t="s">
        <v>91</v>
      </c>
      <c r="O16" s="146">
        <v>1</v>
      </c>
      <c r="P16" s="148">
        <v>1</v>
      </c>
      <c r="Q16" s="148"/>
      <c r="R16" s="147"/>
      <c r="S16" s="149">
        <f>TABLAINV[[#This Row],[Conteo Físico]]-TABLAINV[[#This Row],[Cant. UND]]</f>
        <v>0</v>
      </c>
      <c r="T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" s="150" t="str">
        <f>IFERROR(IF(MOD(TABLAINV[[#This Row],[C]],2)=0,"PAR","IMPAR"),"Zona")</f>
        <v>IMPAR</v>
      </c>
      <c r="W16" s="151"/>
      <c r="X16" s="152">
        <f>IFERROR(IF(TABLAINV[[#This Row],[Cant. UND]]=0,TABLAINV[[#This Row],[PMV]]*TABLAINV[[#This Row],[Conteo Físico]],TABLAINV[[#This Row],[PMV]]*TABLAINV[[#This Row],[Cant. UND]]),0)</f>
        <v>0</v>
      </c>
      <c r="Y16" s="152">
        <f>IFERROR(ABS(TABLAINV[[#This Row],[PMV]]*TABLAINV[[#This Row],[Diferencia]]),0)</f>
        <v>0</v>
      </c>
      <c r="Z16" s="153">
        <f>IFERROR(VLOOKUP(TABLAINV[[#This Row],[Codigo Estado]],unds!O:P,2,0),"PEND.")</f>
        <v>2001</v>
      </c>
      <c r="AA16" s="153" t="str">
        <f t="shared" si="4"/>
        <v>CD09</v>
      </c>
      <c r="AB16" s="154">
        <f t="shared" ca="1" si="5"/>
        <v>45828</v>
      </c>
      <c r="AC16" s="155"/>
      <c r="AD16" s="155"/>
      <c r="AE16" s="155"/>
      <c r="AF16" s="155"/>
    </row>
    <row r="17" spans="1:32" s="156" customFormat="1" ht="24" customHeight="1" x14ac:dyDescent="0.2">
      <c r="A17" s="157" t="str">
        <f t="shared" si="3"/>
        <v>MRC01</v>
      </c>
      <c r="B17" s="145" t="str">
        <f>IF(TABLAINV[[#This Row],[Z]]="","",D17&amp;"."&amp;TEXT(E17,"000")&amp;"."&amp;TEXT(F17,"000")&amp;"."&amp;TEXT(G17,"000"))</f>
        <v>MR.C01.007.002</v>
      </c>
      <c r="C17" s="146"/>
      <c r="D17" s="147" t="s">
        <v>95</v>
      </c>
      <c r="E17" s="147" t="s">
        <v>96</v>
      </c>
      <c r="F17" s="147">
        <v>7</v>
      </c>
      <c r="G17" s="147">
        <v>2</v>
      </c>
      <c r="H17" s="147">
        <v>733867</v>
      </c>
      <c r="I17" s="147" t="s">
        <v>120</v>
      </c>
      <c r="J17" s="158">
        <v>1</v>
      </c>
      <c r="K17" s="147" t="s">
        <v>64</v>
      </c>
      <c r="L17" s="148" t="s">
        <v>113</v>
      </c>
      <c r="M17" s="147" t="s">
        <v>99</v>
      </c>
      <c r="N17" s="146" t="s">
        <v>91</v>
      </c>
      <c r="O17" s="146">
        <v>1</v>
      </c>
      <c r="P17" s="148">
        <v>1</v>
      </c>
      <c r="Q17" s="148"/>
      <c r="R17" s="147"/>
      <c r="S17" s="149">
        <f>TABLAINV[[#This Row],[Conteo Físico]]-TABLAINV[[#This Row],[Cant. UND]]</f>
        <v>0</v>
      </c>
      <c r="T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" s="150" t="str">
        <f>IFERROR(IF(MOD(TABLAINV[[#This Row],[C]],2)=0,"PAR","IMPAR"),"Zona")</f>
        <v>IMPAR</v>
      </c>
      <c r="W17" s="151"/>
      <c r="X17" s="152">
        <f>IFERROR(IF(TABLAINV[[#This Row],[Cant. UND]]=0,TABLAINV[[#This Row],[PMV]]*TABLAINV[[#This Row],[Conteo Físico]],TABLAINV[[#This Row],[PMV]]*TABLAINV[[#This Row],[Cant. UND]]),0)</f>
        <v>0</v>
      </c>
      <c r="Y17" s="152">
        <f>IFERROR(ABS(TABLAINV[[#This Row],[PMV]]*TABLAINV[[#This Row],[Diferencia]]),0)</f>
        <v>0</v>
      </c>
      <c r="Z17" s="153">
        <f>IFERROR(VLOOKUP(TABLAINV[[#This Row],[Codigo Estado]],unds!O:P,2,0),"PEND.")</f>
        <v>2001</v>
      </c>
      <c r="AA17" s="153" t="str">
        <f t="shared" si="4"/>
        <v>CD09</v>
      </c>
      <c r="AB17" s="154">
        <f t="shared" ca="1" si="5"/>
        <v>45828</v>
      </c>
      <c r="AC17" s="155"/>
      <c r="AD17" s="155"/>
      <c r="AE17" s="155"/>
      <c r="AF17" s="155"/>
    </row>
    <row r="18" spans="1:32" s="156" customFormat="1" ht="24" customHeight="1" x14ac:dyDescent="0.2">
      <c r="A18" s="157" t="str">
        <f t="shared" si="3"/>
        <v>MRC01</v>
      </c>
      <c r="B18" s="145" t="str">
        <f>IF(TABLAINV[[#This Row],[Z]]="","",D18&amp;"."&amp;TEXT(E18,"000")&amp;"."&amp;TEXT(F18,"000")&amp;"."&amp;TEXT(G18,"000"))</f>
        <v>MR.C01.008.002</v>
      </c>
      <c r="C18" s="146"/>
      <c r="D18" s="147" t="s">
        <v>95</v>
      </c>
      <c r="E18" s="147" t="s">
        <v>96</v>
      </c>
      <c r="F18" s="147">
        <v>8</v>
      </c>
      <c r="G18" s="147">
        <v>2</v>
      </c>
      <c r="H18" s="147">
        <v>973999</v>
      </c>
      <c r="I18" s="147" t="s">
        <v>121</v>
      </c>
      <c r="J18" s="158">
        <v>1</v>
      </c>
      <c r="K18" s="147" t="s">
        <v>64</v>
      </c>
      <c r="L18" s="148" t="s">
        <v>113</v>
      </c>
      <c r="M18" s="147" t="s">
        <v>99</v>
      </c>
      <c r="N18" s="146" t="s">
        <v>91</v>
      </c>
      <c r="O18" s="146">
        <v>1</v>
      </c>
      <c r="P18" s="148">
        <v>1</v>
      </c>
      <c r="Q18" s="148"/>
      <c r="R18" s="147"/>
      <c r="S18" s="149">
        <f>TABLAINV[[#This Row],[Conteo Físico]]-TABLAINV[[#This Row],[Cant. UND]]</f>
        <v>0</v>
      </c>
      <c r="T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" s="150" t="str">
        <f>IFERROR(IF(MOD(TABLAINV[[#This Row],[C]],2)=0,"PAR","IMPAR"),"Zona")</f>
        <v>PAR</v>
      </c>
      <c r="W18" s="151"/>
      <c r="X18" s="152">
        <f>IFERROR(IF(TABLAINV[[#This Row],[Cant. UND]]=0,TABLAINV[[#This Row],[PMV]]*TABLAINV[[#This Row],[Conteo Físico]],TABLAINV[[#This Row],[PMV]]*TABLAINV[[#This Row],[Cant. UND]]),0)</f>
        <v>0</v>
      </c>
      <c r="Y18" s="152">
        <f>IFERROR(ABS(TABLAINV[[#This Row],[PMV]]*TABLAINV[[#This Row],[Diferencia]]),0)</f>
        <v>0</v>
      </c>
      <c r="Z18" s="153">
        <f>IFERROR(VLOOKUP(TABLAINV[[#This Row],[Codigo Estado]],unds!O:P,2,0),"PEND.")</f>
        <v>2001</v>
      </c>
      <c r="AA18" s="153" t="str">
        <f t="shared" si="4"/>
        <v>CD09</v>
      </c>
      <c r="AB18" s="154">
        <f t="shared" ca="1" si="5"/>
        <v>45828</v>
      </c>
      <c r="AC18" s="155"/>
      <c r="AD18" s="155"/>
      <c r="AE18" s="155"/>
      <c r="AF18" s="155"/>
    </row>
    <row r="19" spans="1:32" s="156" customFormat="1" ht="24" customHeight="1" x14ac:dyDescent="0.2">
      <c r="A19" s="157" t="str">
        <f t="shared" si="3"/>
        <v>MRC01</v>
      </c>
      <c r="B19" s="145" t="str">
        <f>IF(TABLAINV[[#This Row],[Z]]="","",D19&amp;"."&amp;TEXT(E19,"000")&amp;"."&amp;TEXT(F19,"000")&amp;"."&amp;TEXT(G19,"000"))</f>
        <v>MR.C01.011.002</v>
      </c>
      <c r="C19" s="146"/>
      <c r="D19" s="147" t="s">
        <v>95</v>
      </c>
      <c r="E19" s="147" t="s">
        <v>96</v>
      </c>
      <c r="F19" s="147">
        <v>11</v>
      </c>
      <c r="G19" s="147">
        <v>2</v>
      </c>
      <c r="H19" s="147">
        <v>4247</v>
      </c>
      <c r="I19" s="147" t="s">
        <v>122</v>
      </c>
      <c r="J19" s="158">
        <v>9</v>
      </c>
      <c r="K19" s="147" t="s">
        <v>64</v>
      </c>
      <c r="L19" s="148" t="s">
        <v>123</v>
      </c>
      <c r="M19" s="147" t="s">
        <v>111</v>
      </c>
      <c r="N19" s="146" t="s">
        <v>91</v>
      </c>
      <c r="O19" s="146">
        <v>9</v>
      </c>
      <c r="P19" s="148">
        <v>9</v>
      </c>
      <c r="Q19" s="148"/>
      <c r="R19" s="147"/>
      <c r="S19" s="149">
        <f>TABLAINV[[#This Row],[Conteo Físico]]-TABLAINV[[#This Row],[Cant. UND]]</f>
        <v>0</v>
      </c>
      <c r="T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" s="150" t="str">
        <f>IFERROR(IF(MOD(TABLAINV[[#This Row],[C]],2)=0,"PAR","IMPAR"),"Zona")</f>
        <v>IMPAR</v>
      </c>
      <c r="W19" s="151"/>
      <c r="X19" s="152">
        <f>IFERROR(IF(TABLAINV[[#This Row],[Cant. UND]]=0,TABLAINV[[#This Row],[PMV]]*TABLAINV[[#This Row],[Conteo Físico]],TABLAINV[[#This Row],[PMV]]*TABLAINV[[#This Row],[Cant. UND]]),0)</f>
        <v>0</v>
      </c>
      <c r="Y19" s="152">
        <f>IFERROR(ABS(TABLAINV[[#This Row],[PMV]]*TABLAINV[[#This Row],[Diferencia]]),0)</f>
        <v>0</v>
      </c>
      <c r="Z19" s="153">
        <f>IFERROR(VLOOKUP(TABLAINV[[#This Row],[Codigo Estado]],unds!O:P,2,0),"PEND.")</f>
        <v>2001</v>
      </c>
      <c r="AA19" s="153" t="str">
        <f t="shared" si="4"/>
        <v>CD09</v>
      </c>
      <c r="AB19" s="154">
        <f t="shared" ca="1" si="5"/>
        <v>45828</v>
      </c>
      <c r="AC19" s="155"/>
      <c r="AD19" s="155"/>
      <c r="AE19" s="155"/>
      <c r="AF19" s="155"/>
    </row>
    <row r="20" spans="1:32" s="156" customFormat="1" ht="24" customHeight="1" x14ac:dyDescent="0.2">
      <c r="A20" s="157" t="str">
        <f t="shared" si="3"/>
        <v>MRC01</v>
      </c>
      <c r="B20" s="145" t="str">
        <f>IF(TABLAINV[[#This Row],[Z]]="","",D20&amp;"."&amp;TEXT(E20,"000")&amp;"."&amp;TEXT(F20,"000")&amp;"."&amp;TEXT(G20,"000"))</f>
        <v>MR.C01.014.001</v>
      </c>
      <c r="C20" s="146"/>
      <c r="D20" s="147" t="s">
        <v>95</v>
      </c>
      <c r="E20" s="147" t="s">
        <v>96</v>
      </c>
      <c r="F20" s="147">
        <v>14</v>
      </c>
      <c r="G20" s="147">
        <v>1</v>
      </c>
      <c r="H20" s="147">
        <v>112569</v>
      </c>
      <c r="I20" s="147" t="s">
        <v>124</v>
      </c>
      <c r="J20" s="158">
        <v>24</v>
      </c>
      <c r="K20" s="147" t="s">
        <v>64</v>
      </c>
      <c r="L20" s="148" t="s">
        <v>125</v>
      </c>
      <c r="M20" s="147" t="s">
        <v>99</v>
      </c>
      <c r="N20" s="146" t="s">
        <v>91</v>
      </c>
      <c r="O20" s="146">
        <v>24</v>
      </c>
      <c r="P20" s="148">
        <v>24</v>
      </c>
      <c r="Q20" s="148"/>
      <c r="R20" s="147"/>
      <c r="S20" s="149">
        <f>TABLAINV[[#This Row],[Conteo Físico]]-TABLAINV[[#This Row],[Cant. UND]]</f>
        <v>0</v>
      </c>
      <c r="T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" s="150" t="str">
        <f>IFERROR(IF(MOD(TABLAINV[[#This Row],[C]],2)=0,"PAR","IMPAR"),"Zona")</f>
        <v>PAR</v>
      </c>
      <c r="W20" s="151"/>
      <c r="X20" s="152">
        <f>IFERROR(IF(TABLAINV[[#This Row],[Cant. UND]]=0,TABLAINV[[#This Row],[PMV]]*TABLAINV[[#This Row],[Conteo Físico]],TABLAINV[[#This Row],[PMV]]*TABLAINV[[#This Row],[Cant. UND]]),0)</f>
        <v>0</v>
      </c>
      <c r="Y20" s="152">
        <f>IFERROR(ABS(TABLAINV[[#This Row],[PMV]]*TABLAINV[[#This Row],[Diferencia]]),0)</f>
        <v>0</v>
      </c>
      <c r="Z20" s="153">
        <f>IFERROR(VLOOKUP(TABLAINV[[#This Row],[Codigo Estado]],unds!O:P,2,0),"PEND.")</f>
        <v>2001</v>
      </c>
      <c r="AA20" s="153" t="str">
        <f t="shared" si="4"/>
        <v>CD09</v>
      </c>
      <c r="AB20" s="154">
        <f t="shared" ca="1" si="5"/>
        <v>45828</v>
      </c>
      <c r="AC20" s="155"/>
      <c r="AD20" s="155"/>
      <c r="AE20" s="155"/>
      <c r="AF20" s="155"/>
    </row>
    <row r="21" spans="1:32" s="156" customFormat="1" ht="24" customHeight="1" x14ac:dyDescent="0.2">
      <c r="A21" s="157" t="str">
        <f t="shared" si="3"/>
        <v>MRC01</v>
      </c>
      <c r="B21" s="145" t="str">
        <f>IF(TABLAINV[[#This Row],[Z]]="","",D21&amp;"."&amp;TEXT(E21,"000")&amp;"."&amp;TEXT(F21,"000")&amp;"."&amp;TEXT(G21,"000"))</f>
        <v>MR.C01.015.002</v>
      </c>
      <c r="C21" s="146"/>
      <c r="D21" s="147" t="s">
        <v>95</v>
      </c>
      <c r="E21" s="147" t="s">
        <v>96</v>
      </c>
      <c r="F21" s="147">
        <v>15</v>
      </c>
      <c r="G21" s="147">
        <v>2</v>
      </c>
      <c r="H21" s="147">
        <v>342607</v>
      </c>
      <c r="I21" s="147" t="s">
        <v>126</v>
      </c>
      <c r="J21" s="158">
        <v>1</v>
      </c>
      <c r="K21" s="147" t="s">
        <v>64</v>
      </c>
      <c r="L21" s="148" t="s">
        <v>113</v>
      </c>
      <c r="M21" s="147" t="s">
        <v>99</v>
      </c>
      <c r="N21" s="146" t="s">
        <v>91</v>
      </c>
      <c r="O21" s="146">
        <v>1</v>
      </c>
      <c r="P21" s="148">
        <v>1</v>
      </c>
      <c r="Q21" s="148"/>
      <c r="R21" s="147"/>
      <c r="S21" s="149">
        <f>TABLAINV[[#This Row],[Conteo Físico]]-TABLAINV[[#This Row],[Cant. UND]]</f>
        <v>0</v>
      </c>
      <c r="T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" s="150" t="str">
        <f>IFERROR(IF(MOD(TABLAINV[[#This Row],[C]],2)=0,"PAR","IMPAR"),"Zona")</f>
        <v>IMPAR</v>
      </c>
      <c r="W21" s="151"/>
      <c r="X21" s="152">
        <f>IFERROR(IF(TABLAINV[[#This Row],[Cant. UND]]=0,TABLAINV[[#This Row],[PMV]]*TABLAINV[[#This Row],[Conteo Físico]],TABLAINV[[#This Row],[PMV]]*TABLAINV[[#This Row],[Cant. UND]]),0)</f>
        <v>0</v>
      </c>
      <c r="Y21" s="152">
        <f>IFERROR(ABS(TABLAINV[[#This Row],[PMV]]*TABLAINV[[#This Row],[Diferencia]]),0)</f>
        <v>0</v>
      </c>
      <c r="Z21" s="153">
        <f>IFERROR(VLOOKUP(TABLAINV[[#This Row],[Codigo Estado]],unds!O:P,2,0),"PEND.")</f>
        <v>2001</v>
      </c>
      <c r="AA21" s="153" t="str">
        <f t="shared" si="4"/>
        <v>CD09</v>
      </c>
      <c r="AB21" s="154">
        <f t="shared" ca="1" si="5"/>
        <v>45828</v>
      </c>
      <c r="AC21" s="155"/>
      <c r="AD21" s="155"/>
      <c r="AE21" s="155"/>
      <c r="AF21" s="155"/>
    </row>
    <row r="22" spans="1:32" s="156" customFormat="1" ht="24" customHeight="1" x14ac:dyDescent="0.2">
      <c r="A22" s="157" t="str">
        <f t="shared" si="3"/>
        <v>MRC01</v>
      </c>
      <c r="B22" s="145" t="str">
        <f>IF(TABLAINV[[#This Row],[Z]]="","",D22&amp;"."&amp;TEXT(E22,"000")&amp;"."&amp;TEXT(F22,"000")&amp;"."&amp;TEXT(G22,"000"))</f>
        <v>MR.C01.015.002</v>
      </c>
      <c r="C22" s="146"/>
      <c r="D22" s="147" t="s">
        <v>95</v>
      </c>
      <c r="E22" s="147" t="s">
        <v>96</v>
      </c>
      <c r="F22" s="147">
        <v>15</v>
      </c>
      <c r="G22" s="147">
        <v>2</v>
      </c>
      <c r="H22" s="147">
        <v>56462002</v>
      </c>
      <c r="I22" s="147" t="s">
        <v>127</v>
      </c>
      <c r="J22" s="158">
        <v>12</v>
      </c>
      <c r="K22" s="147" t="s">
        <v>64</v>
      </c>
      <c r="L22" s="148" t="s">
        <v>115</v>
      </c>
      <c r="M22" s="147" t="s">
        <v>99</v>
      </c>
      <c r="N22" s="146" t="s">
        <v>91</v>
      </c>
      <c r="O22" s="146">
        <v>12</v>
      </c>
      <c r="P22" s="148">
        <v>12</v>
      </c>
      <c r="Q22" s="148"/>
      <c r="R22" s="147"/>
      <c r="S22" s="149">
        <f>TABLAINV[[#This Row],[Conteo Físico]]-TABLAINV[[#This Row],[Cant. UND]]</f>
        <v>0</v>
      </c>
      <c r="T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" s="150" t="str">
        <f>IFERROR(IF(MOD(TABLAINV[[#This Row],[C]],2)=0,"PAR","IMPAR"),"Zona")</f>
        <v>IMPAR</v>
      </c>
      <c r="W22" s="151"/>
      <c r="X22" s="152">
        <f>IFERROR(IF(TABLAINV[[#This Row],[Cant. UND]]=0,TABLAINV[[#This Row],[PMV]]*TABLAINV[[#This Row],[Conteo Físico]],TABLAINV[[#This Row],[PMV]]*TABLAINV[[#This Row],[Cant. UND]]),0)</f>
        <v>0</v>
      </c>
      <c r="Y22" s="152">
        <f>IFERROR(ABS(TABLAINV[[#This Row],[PMV]]*TABLAINV[[#This Row],[Diferencia]]),0)</f>
        <v>0</v>
      </c>
      <c r="Z22" s="153">
        <f>IFERROR(VLOOKUP(TABLAINV[[#This Row],[Codigo Estado]],unds!O:P,2,0),"PEND.")</f>
        <v>2001</v>
      </c>
      <c r="AA22" s="153" t="str">
        <f t="shared" si="4"/>
        <v>CD09</v>
      </c>
      <c r="AB22" s="154">
        <f t="shared" ca="1" si="5"/>
        <v>45828</v>
      </c>
      <c r="AC22" s="155"/>
      <c r="AD22" s="155"/>
      <c r="AE22" s="155"/>
      <c r="AF22" s="155"/>
    </row>
    <row r="23" spans="1:32" s="156" customFormat="1" ht="24" customHeight="1" x14ac:dyDescent="0.2">
      <c r="A23" s="157" t="str">
        <f t="shared" si="3"/>
        <v>MRC01</v>
      </c>
      <c r="B23" s="145" t="str">
        <f>IF(TABLAINV[[#This Row],[Z]]="","",D23&amp;"."&amp;TEXT(E23,"000")&amp;"."&amp;TEXT(F23,"000")&amp;"."&amp;TEXT(G23,"000"))</f>
        <v>MR.C01.027.002</v>
      </c>
      <c r="C23" s="146"/>
      <c r="D23" s="147" t="s">
        <v>95</v>
      </c>
      <c r="E23" s="147" t="s">
        <v>96</v>
      </c>
      <c r="F23" s="147">
        <v>27</v>
      </c>
      <c r="G23" s="147">
        <v>2</v>
      </c>
      <c r="H23" s="147">
        <v>353462001</v>
      </c>
      <c r="I23" s="147" t="s">
        <v>128</v>
      </c>
      <c r="J23" s="158">
        <v>6</v>
      </c>
      <c r="K23" s="147" t="s">
        <v>64</v>
      </c>
      <c r="L23" s="148" t="s">
        <v>115</v>
      </c>
      <c r="M23" s="147" t="s">
        <v>99</v>
      </c>
      <c r="N23" s="146" t="s">
        <v>91</v>
      </c>
      <c r="O23" s="146">
        <v>6</v>
      </c>
      <c r="P23" s="148">
        <v>6</v>
      </c>
      <c r="Q23" s="148"/>
      <c r="R23" s="147"/>
      <c r="S23" s="149">
        <f>TABLAINV[[#This Row],[Conteo Físico]]-TABLAINV[[#This Row],[Cant. UND]]</f>
        <v>0</v>
      </c>
      <c r="T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" s="150" t="str">
        <f>IFERROR(IF(MOD(TABLAINV[[#This Row],[C]],2)=0,"PAR","IMPAR"),"Zona")</f>
        <v>IMPAR</v>
      </c>
      <c r="W23" s="151"/>
      <c r="X23" s="152">
        <f>IFERROR(IF(TABLAINV[[#This Row],[Cant. UND]]=0,TABLAINV[[#This Row],[PMV]]*TABLAINV[[#This Row],[Conteo Físico]],TABLAINV[[#This Row],[PMV]]*TABLAINV[[#This Row],[Cant. UND]]),0)</f>
        <v>0</v>
      </c>
      <c r="Y23" s="152">
        <f>IFERROR(ABS(TABLAINV[[#This Row],[PMV]]*TABLAINV[[#This Row],[Diferencia]]),0)</f>
        <v>0</v>
      </c>
      <c r="Z23" s="153">
        <f>IFERROR(VLOOKUP(TABLAINV[[#This Row],[Codigo Estado]],unds!O:P,2,0),"PEND.")</f>
        <v>2001</v>
      </c>
      <c r="AA23" s="153" t="str">
        <f t="shared" si="4"/>
        <v>CD09</v>
      </c>
      <c r="AB23" s="154">
        <f t="shared" ca="1" si="5"/>
        <v>45828</v>
      </c>
      <c r="AC23" s="155"/>
      <c r="AD23" s="155"/>
      <c r="AE23" s="155"/>
      <c r="AF23" s="155"/>
    </row>
    <row r="24" spans="1:32" s="156" customFormat="1" ht="24" customHeight="1" x14ac:dyDescent="0.2">
      <c r="A24" s="157" t="str">
        <f t="shared" si="3"/>
        <v>MRC01</v>
      </c>
      <c r="B24" s="145" t="str">
        <f>IF(TABLAINV[[#This Row],[Z]]="","",D24&amp;"."&amp;TEXT(E24,"000")&amp;"."&amp;TEXT(F24,"000")&amp;"."&amp;TEXT(G24,"000"))</f>
        <v>MR.C01.035.001</v>
      </c>
      <c r="C24" s="146"/>
      <c r="D24" s="147" t="s">
        <v>95</v>
      </c>
      <c r="E24" s="147" t="s">
        <v>96</v>
      </c>
      <c r="F24" s="147">
        <v>35</v>
      </c>
      <c r="G24" s="147">
        <v>1</v>
      </c>
      <c r="H24" s="147">
        <v>913114</v>
      </c>
      <c r="I24" s="147" t="s">
        <v>129</v>
      </c>
      <c r="J24" s="158">
        <v>12</v>
      </c>
      <c r="K24" s="147" t="s">
        <v>64</v>
      </c>
      <c r="L24" s="148" t="s">
        <v>115</v>
      </c>
      <c r="M24" s="147" t="s">
        <v>99</v>
      </c>
      <c r="N24" s="146" t="s">
        <v>91</v>
      </c>
      <c r="O24" s="146">
        <v>12</v>
      </c>
      <c r="P24" s="148">
        <v>12</v>
      </c>
      <c r="Q24" s="148"/>
      <c r="R24" s="147"/>
      <c r="S24" s="149">
        <f>TABLAINV[[#This Row],[Conteo Físico]]-TABLAINV[[#This Row],[Cant. UND]]</f>
        <v>0</v>
      </c>
      <c r="T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" s="150" t="str">
        <f>IFERROR(IF(MOD(TABLAINV[[#This Row],[C]],2)=0,"PAR","IMPAR"),"Zona")</f>
        <v>IMPAR</v>
      </c>
      <c r="W24" s="151"/>
      <c r="X24" s="152">
        <f>IFERROR(IF(TABLAINV[[#This Row],[Cant. UND]]=0,TABLAINV[[#This Row],[PMV]]*TABLAINV[[#This Row],[Conteo Físico]],TABLAINV[[#This Row],[PMV]]*TABLAINV[[#This Row],[Cant. UND]]),0)</f>
        <v>0</v>
      </c>
      <c r="Y24" s="152">
        <f>IFERROR(ABS(TABLAINV[[#This Row],[PMV]]*TABLAINV[[#This Row],[Diferencia]]),0)</f>
        <v>0</v>
      </c>
      <c r="Z24" s="153">
        <f>IFERROR(VLOOKUP(TABLAINV[[#This Row],[Codigo Estado]],unds!O:P,2,0),"PEND.")</f>
        <v>2001</v>
      </c>
      <c r="AA24" s="153" t="str">
        <f t="shared" si="4"/>
        <v>CD09</v>
      </c>
      <c r="AB24" s="154">
        <f t="shared" ca="1" si="5"/>
        <v>45828</v>
      </c>
      <c r="AC24" s="155"/>
      <c r="AD24" s="155"/>
      <c r="AE24" s="155"/>
      <c r="AF24" s="155"/>
    </row>
    <row r="25" spans="1:32" s="156" customFormat="1" ht="24" customHeight="1" x14ac:dyDescent="0.2">
      <c r="A25" s="157" t="str">
        <f t="shared" si="3"/>
        <v>MRC01</v>
      </c>
      <c r="B25" s="145" t="str">
        <f>IF(TABLAINV[[#This Row],[Z]]="","",D25&amp;"."&amp;TEXT(E25,"000")&amp;"."&amp;TEXT(F25,"000")&amp;"."&amp;TEXT(G25,"000"))</f>
        <v>MR.C01.037.001</v>
      </c>
      <c r="C25" s="146"/>
      <c r="D25" s="147" t="s">
        <v>95</v>
      </c>
      <c r="E25" s="147" t="s">
        <v>96</v>
      </c>
      <c r="F25" s="147">
        <v>37</v>
      </c>
      <c r="G25" s="147">
        <v>1</v>
      </c>
      <c r="H25" s="147">
        <v>913115</v>
      </c>
      <c r="I25" s="147" t="s">
        <v>130</v>
      </c>
      <c r="J25" s="158">
        <v>60</v>
      </c>
      <c r="K25" s="147" t="s">
        <v>64</v>
      </c>
      <c r="L25" s="148" t="s">
        <v>115</v>
      </c>
      <c r="M25" s="147" t="s">
        <v>99</v>
      </c>
      <c r="N25" s="146" t="s">
        <v>91</v>
      </c>
      <c r="O25" s="146">
        <v>60</v>
      </c>
      <c r="P25" s="148">
        <v>60</v>
      </c>
      <c r="Q25" s="148"/>
      <c r="R25" s="147"/>
      <c r="S25" s="149">
        <f>TABLAINV[[#This Row],[Conteo Físico]]-TABLAINV[[#This Row],[Cant. UND]]</f>
        <v>0</v>
      </c>
      <c r="T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" s="150" t="str">
        <f>IFERROR(IF(MOD(TABLAINV[[#This Row],[C]],2)=0,"PAR","IMPAR"),"Zona")</f>
        <v>IMPAR</v>
      </c>
      <c r="W25" s="151"/>
      <c r="X25" s="152">
        <f>IFERROR(IF(TABLAINV[[#This Row],[Cant. UND]]=0,TABLAINV[[#This Row],[PMV]]*TABLAINV[[#This Row],[Conteo Físico]],TABLAINV[[#This Row],[PMV]]*TABLAINV[[#This Row],[Cant. UND]]),0)</f>
        <v>0</v>
      </c>
      <c r="Y25" s="152">
        <f>IFERROR(ABS(TABLAINV[[#This Row],[PMV]]*TABLAINV[[#This Row],[Diferencia]]),0)</f>
        <v>0</v>
      </c>
      <c r="Z25" s="153">
        <f>IFERROR(VLOOKUP(TABLAINV[[#This Row],[Codigo Estado]],unds!O:P,2,0),"PEND.")</f>
        <v>2001</v>
      </c>
      <c r="AA25" s="153" t="str">
        <f t="shared" si="4"/>
        <v>CD09</v>
      </c>
      <c r="AB25" s="154">
        <f t="shared" ca="1" si="5"/>
        <v>45828</v>
      </c>
      <c r="AC25" s="155"/>
      <c r="AD25" s="155"/>
      <c r="AE25" s="155"/>
      <c r="AF25" s="155"/>
    </row>
    <row r="26" spans="1:32" s="156" customFormat="1" ht="24" customHeight="1" x14ac:dyDescent="0.2">
      <c r="A26" s="157" t="str">
        <f t="shared" si="3"/>
        <v>MRC01</v>
      </c>
      <c r="B26" s="145" t="str">
        <f>IF(TABLAINV[[#This Row],[Z]]="","",D26&amp;"."&amp;TEXT(E26,"000")&amp;"."&amp;TEXT(F26,"000")&amp;"."&amp;TEXT(G26,"000"))</f>
        <v>MR.C01.037.002</v>
      </c>
      <c r="C26" s="146"/>
      <c r="D26" s="147" t="s">
        <v>95</v>
      </c>
      <c r="E26" s="147" t="s">
        <v>96</v>
      </c>
      <c r="F26" s="147">
        <v>37</v>
      </c>
      <c r="G26" s="147">
        <v>2</v>
      </c>
      <c r="H26" s="147">
        <v>317948</v>
      </c>
      <c r="I26" s="147" t="s">
        <v>131</v>
      </c>
      <c r="J26" s="158">
        <v>12</v>
      </c>
      <c r="K26" s="147" t="s">
        <v>64</v>
      </c>
      <c r="L26" s="148" t="s">
        <v>115</v>
      </c>
      <c r="M26" s="147" t="s">
        <v>99</v>
      </c>
      <c r="N26" s="146" t="s">
        <v>91</v>
      </c>
      <c r="O26" s="146">
        <v>12</v>
      </c>
      <c r="P26" s="148">
        <v>12</v>
      </c>
      <c r="Q26" s="148"/>
      <c r="R26" s="147"/>
      <c r="S26" s="149">
        <f>TABLAINV[[#This Row],[Conteo Físico]]-TABLAINV[[#This Row],[Cant. UND]]</f>
        <v>0</v>
      </c>
      <c r="T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" s="150" t="str">
        <f>IFERROR(IF(MOD(TABLAINV[[#This Row],[C]],2)=0,"PAR","IMPAR"),"Zona")</f>
        <v>IMPAR</v>
      </c>
      <c r="W26" s="151"/>
      <c r="X26" s="152">
        <f>IFERROR(IF(TABLAINV[[#This Row],[Cant. UND]]=0,TABLAINV[[#This Row],[PMV]]*TABLAINV[[#This Row],[Conteo Físico]],TABLAINV[[#This Row],[PMV]]*TABLAINV[[#This Row],[Cant. UND]]),0)</f>
        <v>0</v>
      </c>
      <c r="Y26" s="152">
        <f>IFERROR(ABS(TABLAINV[[#This Row],[PMV]]*TABLAINV[[#This Row],[Diferencia]]),0)</f>
        <v>0</v>
      </c>
      <c r="Z26" s="153">
        <f>IFERROR(VLOOKUP(TABLAINV[[#This Row],[Codigo Estado]],unds!O:P,2,0),"PEND.")</f>
        <v>2001</v>
      </c>
      <c r="AA26" s="153" t="str">
        <f t="shared" si="4"/>
        <v>CD09</v>
      </c>
      <c r="AB26" s="154">
        <f t="shared" ca="1" si="5"/>
        <v>45828</v>
      </c>
      <c r="AC26" s="155"/>
      <c r="AD26" s="155"/>
      <c r="AE26" s="155"/>
      <c r="AF26" s="155"/>
    </row>
    <row r="27" spans="1:32" s="156" customFormat="1" ht="24" customHeight="1" x14ac:dyDescent="0.2">
      <c r="A27" s="157" t="str">
        <f t="shared" si="3"/>
        <v>MRC01</v>
      </c>
      <c r="B27" s="145" t="str">
        <f>IF(TABLAINV[[#This Row],[Z]]="","",D27&amp;"."&amp;TEXT(E27,"000")&amp;"."&amp;TEXT(F27,"000")&amp;"."&amp;TEXT(G27,"000"))</f>
        <v>MR.C01.038.002</v>
      </c>
      <c r="C27" s="146"/>
      <c r="D27" s="147" t="s">
        <v>95</v>
      </c>
      <c r="E27" s="147" t="s">
        <v>96</v>
      </c>
      <c r="F27" s="147">
        <v>38</v>
      </c>
      <c r="G27" s="147">
        <v>2</v>
      </c>
      <c r="H27" s="147">
        <v>396035003</v>
      </c>
      <c r="I27" s="147" t="s">
        <v>132</v>
      </c>
      <c r="J27" s="158">
        <v>15</v>
      </c>
      <c r="K27" s="147" t="s">
        <v>64</v>
      </c>
      <c r="L27" s="148" t="s">
        <v>98</v>
      </c>
      <c r="M27" s="147" t="s">
        <v>99</v>
      </c>
      <c r="N27" s="146" t="s">
        <v>91</v>
      </c>
      <c r="O27" s="146">
        <v>15</v>
      </c>
      <c r="P27" s="148">
        <v>15</v>
      </c>
      <c r="Q27" s="148"/>
      <c r="R27" s="147"/>
      <c r="S27" s="149">
        <f>TABLAINV[[#This Row],[Conteo Físico]]-TABLAINV[[#This Row],[Cant. UND]]</f>
        <v>0</v>
      </c>
      <c r="T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" s="150" t="str">
        <f>IFERROR(IF(MOD(TABLAINV[[#This Row],[C]],2)=0,"PAR","IMPAR"),"Zona")</f>
        <v>PAR</v>
      </c>
      <c r="W27" s="151"/>
      <c r="X27" s="152">
        <f>IFERROR(IF(TABLAINV[[#This Row],[Cant. UND]]=0,TABLAINV[[#This Row],[PMV]]*TABLAINV[[#This Row],[Conteo Físico]],TABLAINV[[#This Row],[PMV]]*TABLAINV[[#This Row],[Cant. UND]]),0)</f>
        <v>0</v>
      </c>
      <c r="Y27" s="152">
        <f>IFERROR(ABS(TABLAINV[[#This Row],[PMV]]*TABLAINV[[#This Row],[Diferencia]]),0)</f>
        <v>0</v>
      </c>
      <c r="Z27" s="153">
        <f>IFERROR(VLOOKUP(TABLAINV[[#This Row],[Codigo Estado]],unds!O:P,2,0),"PEND.")</f>
        <v>2001</v>
      </c>
      <c r="AA27" s="153" t="str">
        <f t="shared" si="4"/>
        <v>CD09</v>
      </c>
      <c r="AB27" s="154">
        <f t="shared" ca="1" si="5"/>
        <v>45828</v>
      </c>
      <c r="AC27" s="155"/>
      <c r="AD27" s="155"/>
      <c r="AE27" s="155"/>
      <c r="AF27" s="155"/>
    </row>
    <row r="28" spans="1:32" s="156" customFormat="1" ht="24" customHeight="1" x14ac:dyDescent="0.2">
      <c r="A28" s="157" t="str">
        <f t="shared" si="3"/>
        <v>MRC01</v>
      </c>
      <c r="B28" s="145" t="str">
        <f>IF(TABLAINV[[#This Row],[Z]]="","",D28&amp;"."&amp;TEXT(E28,"000")&amp;"."&amp;TEXT(F28,"000")&amp;"."&amp;TEXT(G28,"000"))</f>
        <v>MR.C01.042.002</v>
      </c>
      <c r="C28" s="146"/>
      <c r="D28" s="147" t="s">
        <v>95</v>
      </c>
      <c r="E28" s="147" t="s">
        <v>96</v>
      </c>
      <c r="F28" s="147">
        <v>42</v>
      </c>
      <c r="G28" s="147">
        <v>2</v>
      </c>
      <c r="H28" s="147">
        <v>118644003</v>
      </c>
      <c r="I28" s="147" t="s">
        <v>133</v>
      </c>
      <c r="J28" s="158">
        <v>9</v>
      </c>
      <c r="K28" s="147" t="s">
        <v>64</v>
      </c>
      <c r="L28" s="148" t="s">
        <v>134</v>
      </c>
      <c r="M28" s="147" t="s">
        <v>135</v>
      </c>
      <c r="N28" s="146" t="s">
        <v>91</v>
      </c>
      <c r="O28" s="146">
        <v>9</v>
      </c>
      <c r="P28" s="148">
        <v>9</v>
      </c>
      <c r="Q28" s="148"/>
      <c r="R28" s="147"/>
      <c r="S28" s="149">
        <f>TABLAINV[[#This Row],[Conteo Físico]]-TABLAINV[[#This Row],[Cant. UND]]</f>
        <v>0</v>
      </c>
      <c r="T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" s="150" t="str">
        <f>IFERROR(IF(MOD(TABLAINV[[#This Row],[C]],2)=0,"PAR","IMPAR"),"Zona")</f>
        <v>PAR</v>
      </c>
      <c r="W28" s="151"/>
      <c r="X28" s="152">
        <f>IFERROR(IF(TABLAINV[[#This Row],[Cant. UND]]=0,TABLAINV[[#This Row],[PMV]]*TABLAINV[[#This Row],[Conteo Físico]],TABLAINV[[#This Row],[PMV]]*TABLAINV[[#This Row],[Cant. UND]]),0)</f>
        <v>0</v>
      </c>
      <c r="Y28" s="152">
        <f>IFERROR(ABS(TABLAINV[[#This Row],[PMV]]*TABLAINV[[#This Row],[Diferencia]]),0)</f>
        <v>0</v>
      </c>
      <c r="Z28" s="153">
        <f>IFERROR(VLOOKUP(TABLAINV[[#This Row],[Codigo Estado]],unds!O:P,2,0),"PEND.")</f>
        <v>2001</v>
      </c>
      <c r="AA28" s="153" t="str">
        <f t="shared" si="4"/>
        <v>CD09</v>
      </c>
      <c r="AB28" s="154">
        <f t="shared" ca="1" si="5"/>
        <v>45828</v>
      </c>
      <c r="AC28" s="155"/>
      <c r="AD28" s="155"/>
      <c r="AE28" s="155"/>
      <c r="AF28" s="155"/>
    </row>
    <row r="29" spans="1:32" s="156" customFormat="1" ht="24" customHeight="1" x14ac:dyDescent="0.2">
      <c r="A29" s="157" t="str">
        <f t="shared" si="3"/>
        <v>MRC01</v>
      </c>
      <c r="B29" s="145" t="str">
        <f>IF(TABLAINV[[#This Row],[Z]]="","",D29&amp;"."&amp;TEXT(E29,"000")&amp;"."&amp;TEXT(F29,"000")&amp;"."&amp;TEXT(G29,"000"))</f>
        <v>MR.C01.051.002</v>
      </c>
      <c r="C29" s="146"/>
      <c r="D29" s="147" t="s">
        <v>95</v>
      </c>
      <c r="E29" s="147" t="s">
        <v>96</v>
      </c>
      <c r="F29" s="147">
        <v>51</v>
      </c>
      <c r="G29" s="147">
        <v>2</v>
      </c>
      <c r="H29" s="147">
        <v>4229</v>
      </c>
      <c r="I29" s="147" t="s">
        <v>136</v>
      </c>
      <c r="J29" s="158">
        <v>6</v>
      </c>
      <c r="K29" s="147" t="s">
        <v>64</v>
      </c>
      <c r="L29" s="148" t="s">
        <v>115</v>
      </c>
      <c r="M29" s="147" t="s">
        <v>99</v>
      </c>
      <c r="N29" s="146" t="s">
        <v>91</v>
      </c>
      <c r="O29" s="146">
        <v>6</v>
      </c>
      <c r="P29" s="148">
        <v>6</v>
      </c>
      <c r="Q29" s="148"/>
      <c r="R29" s="147"/>
      <c r="S29" s="149">
        <f>TABLAINV[[#This Row],[Conteo Físico]]-TABLAINV[[#This Row],[Cant. UND]]</f>
        <v>0</v>
      </c>
      <c r="T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" s="150" t="str">
        <f>IFERROR(IF(MOD(TABLAINV[[#This Row],[C]],2)=0,"PAR","IMPAR"),"Zona")</f>
        <v>IMPAR</v>
      </c>
      <c r="W29" s="151"/>
      <c r="X29" s="152">
        <f>IFERROR(IF(TABLAINV[[#This Row],[Cant. UND]]=0,TABLAINV[[#This Row],[PMV]]*TABLAINV[[#This Row],[Conteo Físico]],TABLAINV[[#This Row],[PMV]]*TABLAINV[[#This Row],[Cant. UND]]),0)</f>
        <v>0</v>
      </c>
      <c r="Y29" s="152">
        <f>IFERROR(ABS(TABLAINV[[#This Row],[PMV]]*TABLAINV[[#This Row],[Diferencia]]),0)</f>
        <v>0</v>
      </c>
      <c r="Z29" s="153">
        <f>IFERROR(VLOOKUP(TABLAINV[[#This Row],[Codigo Estado]],unds!O:P,2,0),"PEND.")</f>
        <v>2001</v>
      </c>
      <c r="AA29" s="153" t="str">
        <f t="shared" si="4"/>
        <v>CD09</v>
      </c>
      <c r="AB29" s="154">
        <f t="shared" ca="1" si="5"/>
        <v>45828</v>
      </c>
      <c r="AC29" s="155"/>
      <c r="AD29" s="155"/>
      <c r="AE29" s="155"/>
      <c r="AF29" s="155"/>
    </row>
    <row r="30" spans="1:32" s="156" customFormat="1" ht="24" customHeight="1" x14ac:dyDescent="0.2">
      <c r="A30" s="157" t="str">
        <f t="shared" si="3"/>
        <v>MRC01</v>
      </c>
      <c r="B30" s="145" t="str">
        <f>IF(TABLAINV[[#This Row],[Z]]="","",D30&amp;"."&amp;TEXT(E30,"000")&amp;"."&amp;TEXT(F30,"000")&amp;"."&amp;TEXT(G30,"000"))</f>
        <v>MR.C01.052.002</v>
      </c>
      <c r="C30" s="146"/>
      <c r="D30" s="147" t="s">
        <v>95</v>
      </c>
      <c r="E30" s="147" t="s">
        <v>96</v>
      </c>
      <c r="F30" s="147">
        <v>52</v>
      </c>
      <c r="G30" s="147">
        <v>2</v>
      </c>
      <c r="H30" s="147">
        <v>1021542</v>
      </c>
      <c r="I30" s="147" t="s">
        <v>137</v>
      </c>
      <c r="J30" s="158">
        <v>8</v>
      </c>
      <c r="K30" s="147" t="s">
        <v>64</v>
      </c>
      <c r="L30" s="148" t="s">
        <v>115</v>
      </c>
      <c r="M30" s="147" t="s">
        <v>99</v>
      </c>
      <c r="N30" s="146" t="s">
        <v>91</v>
      </c>
      <c r="O30" s="146">
        <v>8</v>
      </c>
      <c r="P30" s="148">
        <v>8</v>
      </c>
      <c r="Q30" s="148"/>
      <c r="R30" s="147"/>
      <c r="S30" s="149">
        <f>TABLAINV[[#This Row],[Conteo Físico]]-TABLAINV[[#This Row],[Cant. UND]]</f>
        <v>0</v>
      </c>
      <c r="T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" s="150" t="str">
        <f>IFERROR(IF(MOD(TABLAINV[[#This Row],[C]],2)=0,"PAR","IMPAR"),"Zona")</f>
        <v>PAR</v>
      </c>
      <c r="W30" s="151"/>
      <c r="X30" s="152">
        <f>IFERROR(IF(TABLAINV[[#This Row],[Cant. UND]]=0,TABLAINV[[#This Row],[PMV]]*TABLAINV[[#This Row],[Conteo Físico]],TABLAINV[[#This Row],[PMV]]*TABLAINV[[#This Row],[Cant. UND]]),0)</f>
        <v>0</v>
      </c>
      <c r="Y30" s="152">
        <f>IFERROR(ABS(TABLAINV[[#This Row],[PMV]]*TABLAINV[[#This Row],[Diferencia]]),0)</f>
        <v>0</v>
      </c>
      <c r="Z30" s="153">
        <f>IFERROR(VLOOKUP(TABLAINV[[#This Row],[Codigo Estado]],unds!O:P,2,0),"PEND.")</f>
        <v>2001</v>
      </c>
      <c r="AA30" s="153" t="str">
        <f t="shared" si="4"/>
        <v>CD09</v>
      </c>
      <c r="AB30" s="154">
        <f t="shared" ca="1" si="5"/>
        <v>45828</v>
      </c>
      <c r="AC30" s="155"/>
      <c r="AD30" s="155"/>
      <c r="AE30" s="155"/>
      <c r="AF30" s="155"/>
    </row>
    <row r="31" spans="1:32" s="156" customFormat="1" ht="24" customHeight="1" x14ac:dyDescent="0.2">
      <c r="A31" s="157" t="str">
        <f t="shared" si="3"/>
        <v>MRC01</v>
      </c>
      <c r="B31" s="145" t="str">
        <f>IF(TABLAINV[[#This Row],[Z]]="","",D31&amp;"."&amp;TEXT(E31,"000")&amp;"."&amp;TEXT(F31,"000")&amp;"."&amp;TEXT(G31,"000"))</f>
        <v>MR.C01.056.002</v>
      </c>
      <c r="C31" s="146"/>
      <c r="D31" s="147" t="s">
        <v>95</v>
      </c>
      <c r="E31" s="147" t="s">
        <v>96</v>
      </c>
      <c r="F31" s="147">
        <v>56</v>
      </c>
      <c r="G31" s="147">
        <v>2</v>
      </c>
      <c r="H31" s="147">
        <v>484897</v>
      </c>
      <c r="I31" s="147" t="s">
        <v>138</v>
      </c>
      <c r="J31" s="158">
        <v>10</v>
      </c>
      <c r="K31" s="147" t="s">
        <v>64</v>
      </c>
      <c r="L31" s="148" t="s">
        <v>115</v>
      </c>
      <c r="M31" s="147" t="s">
        <v>99</v>
      </c>
      <c r="N31" s="146" t="s">
        <v>91</v>
      </c>
      <c r="O31" s="146">
        <v>10</v>
      </c>
      <c r="P31" s="148">
        <v>10</v>
      </c>
      <c r="Q31" s="148"/>
      <c r="R31" s="147"/>
      <c r="S31" s="149">
        <f>TABLAINV[[#This Row],[Conteo Físico]]-TABLAINV[[#This Row],[Cant. UND]]</f>
        <v>0</v>
      </c>
      <c r="T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" s="150" t="str">
        <f>IFERROR(IF(MOD(TABLAINV[[#This Row],[C]],2)=0,"PAR","IMPAR"),"Zona")</f>
        <v>PAR</v>
      </c>
      <c r="W31" s="151"/>
      <c r="X31" s="152">
        <f>IFERROR(IF(TABLAINV[[#This Row],[Cant. UND]]=0,TABLAINV[[#This Row],[PMV]]*TABLAINV[[#This Row],[Conteo Físico]],TABLAINV[[#This Row],[PMV]]*TABLAINV[[#This Row],[Cant. UND]]),0)</f>
        <v>0</v>
      </c>
      <c r="Y31" s="152">
        <f>IFERROR(ABS(TABLAINV[[#This Row],[PMV]]*TABLAINV[[#This Row],[Diferencia]]),0)</f>
        <v>0</v>
      </c>
      <c r="Z31" s="153">
        <f>IFERROR(VLOOKUP(TABLAINV[[#This Row],[Codigo Estado]],unds!O:P,2,0),"PEND.")</f>
        <v>2001</v>
      </c>
      <c r="AA31" s="153" t="str">
        <f t="shared" si="4"/>
        <v>CD09</v>
      </c>
      <c r="AB31" s="154">
        <f t="shared" ca="1" si="5"/>
        <v>45828</v>
      </c>
      <c r="AC31" s="155"/>
      <c r="AD31" s="155"/>
      <c r="AE31" s="155"/>
      <c r="AF31" s="155"/>
    </row>
    <row r="32" spans="1:32" s="156" customFormat="1" ht="24" customHeight="1" x14ac:dyDescent="0.2">
      <c r="A32" s="157" t="str">
        <f t="shared" si="3"/>
        <v>MRC01</v>
      </c>
      <c r="B32" s="145" t="str">
        <f>IF(TABLAINV[[#This Row],[Z]]="","",D32&amp;"."&amp;TEXT(E32,"000")&amp;"."&amp;TEXT(F32,"000")&amp;"."&amp;TEXT(G32,"000"))</f>
        <v>MR.C01.058.002</v>
      </c>
      <c r="C32" s="146"/>
      <c r="D32" s="147" t="s">
        <v>95</v>
      </c>
      <c r="E32" s="147" t="s">
        <v>96</v>
      </c>
      <c r="F32" s="147">
        <v>58</v>
      </c>
      <c r="G32" s="147">
        <v>2</v>
      </c>
      <c r="H32" s="147">
        <v>317947</v>
      </c>
      <c r="I32" s="147" t="s">
        <v>114</v>
      </c>
      <c r="J32" s="158">
        <v>24</v>
      </c>
      <c r="K32" s="147" t="s">
        <v>64</v>
      </c>
      <c r="L32" s="148" t="s">
        <v>115</v>
      </c>
      <c r="M32" s="147" t="s">
        <v>99</v>
      </c>
      <c r="N32" s="146" t="s">
        <v>91</v>
      </c>
      <c r="O32" s="146">
        <v>24</v>
      </c>
      <c r="P32" s="148">
        <v>24</v>
      </c>
      <c r="Q32" s="148"/>
      <c r="R32" s="147"/>
      <c r="S32" s="149">
        <f>TABLAINV[[#This Row],[Conteo Físico]]-TABLAINV[[#This Row],[Cant. UND]]</f>
        <v>0</v>
      </c>
      <c r="T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" s="150" t="str">
        <f>IFERROR(IF(MOD(TABLAINV[[#This Row],[C]],2)=0,"PAR","IMPAR"),"Zona")</f>
        <v>PAR</v>
      </c>
      <c r="W32" s="151"/>
      <c r="X32" s="152">
        <f>IFERROR(IF(TABLAINV[[#This Row],[Cant. UND]]=0,TABLAINV[[#This Row],[PMV]]*TABLAINV[[#This Row],[Conteo Físico]],TABLAINV[[#This Row],[PMV]]*TABLAINV[[#This Row],[Cant. UND]]),0)</f>
        <v>0</v>
      </c>
      <c r="Y32" s="152">
        <f>IFERROR(ABS(TABLAINV[[#This Row],[PMV]]*TABLAINV[[#This Row],[Diferencia]]),0)</f>
        <v>0</v>
      </c>
      <c r="Z32" s="153">
        <f>IFERROR(VLOOKUP(TABLAINV[[#This Row],[Codigo Estado]],unds!O:P,2,0),"PEND.")</f>
        <v>2001</v>
      </c>
      <c r="AA32" s="153" t="str">
        <f t="shared" si="4"/>
        <v>CD09</v>
      </c>
      <c r="AB32" s="154">
        <f t="shared" ca="1" si="5"/>
        <v>45828</v>
      </c>
      <c r="AC32" s="155"/>
      <c r="AD32" s="155"/>
      <c r="AE32" s="155"/>
      <c r="AF32" s="155"/>
    </row>
    <row r="33" spans="1:32" s="156" customFormat="1" ht="24" customHeight="1" x14ac:dyDescent="0.2">
      <c r="A33" s="157" t="str">
        <f t="shared" si="3"/>
        <v>MRC01</v>
      </c>
      <c r="B33" s="145" t="str">
        <f>IF(TABLAINV[[#This Row],[Z]]="","",D33&amp;"."&amp;TEXT(E33,"000")&amp;"."&amp;TEXT(F33,"000")&amp;"."&amp;TEXT(G33,"000"))</f>
        <v>MR.C01.059.002</v>
      </c>
      <c r="C33" s="146"/>
      <c r="D33" s="147" t="s">
        <v>95</v>
      </c>
      <c r="E33" s="147" t="s">
        <v>96</v>
      </c>
      <c r="F33" s="147">
        <v>59</v>
      </c>
      <c r="G33" s="147">
        <v>2</v>
      </c>
      <c r="H33" s="147">
        <v>91045</v>
      </c>
      <c r="I33" s="147" t="s">
        <v>139</v>
      </c>
      <c r="J33" s="158">
        <v>1</v>
      </c>
      <c r="K33" s="147" t="s">
        <v>64</v>
      </c>
      <c r="L33" s="148" t="s">
        <v>140</v>
      </c>
      <c r="M33" s="147" t="s">
        <v>135</v>
      </c>
      <c r="N33" s="146" t="s">
        <v>91</v>
      </c>
      <c r="O33" s="146">
        <v>1</v>
      </c>
      <c r="P33" s="148">
        <v>1</v>
      </c>
      <c r="Q33" s="148"/>
      <c r="R33" s="147"/>
      <c r="S33" s="149">
        <f>TABLAINV[[#This Row],[Conteo Físico]]-TABLAINV[[#This Row],[Cant. UND]]</f>
        <v>0</v>
      </c>
      <c r="T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" s="150" t="str">
        <f>IFERROR(IF(MOD(TABLAINV[[#This Row],[C]],2)=0,"PAR","IMPAR"),"Zona")</f>
        <v>IMPAR</v>
      </c>
      <c r="W33" s="151"/>
      <c r="X33" s="152">
        <f>IFERROR(IF(TABLAINV[[#This Row],[Cant. UND]]=0,TABLAINV[[#This Row],[PMV]]*TABLAINV[[#This Row],[Conteo Físico]],TABLAINV[[#This Row],[PMV]]*TABLAINV[[#This Row],[Cant. UND]]),0)</f>
        <v>0</v>
      </c>
      <c r="Y33" s="152">
        <f>IFERROR(ABS(TABLAINV[[#This Row],[PMV]]*TABLAINV[[#This Row],[Diferencia]]),0)</f>
        <v>0</v>
      </c>
      <c r="Z33" s="153">
        <f>IFERROR(VLOOKUP(TABLAINV[[#This Row],[Codigo Estado]],unds!O:P,2,0),"PEND.")</f>
        <v>2001</v>
      </c>
      <c r="AA33" s="153" t="str">
        <f t="shared" si="4"/>
        <v>CD09</v>
      </c>
      <c r="AB33" s="154">
        <f t="shared" ca="1" si="5"/>
        <v>45828</v>
      </c>
      <c r="AC33" s="155"/>
      <c r="AD33" s="155"/>
      <c r="AE33" s="155"/>
      <c r="AF33" s="155"/>
    </row>
    <row r="34" spans="1:32" s="156" customFormat="1" ht="24" customHeight="1" x14ac:dyDescent="0.2">
      <c r="A34" s="157" t="str">
        <f t="shared" si="3"/>
        <v>MRC01</v>
      </c>
      <c r="B34" s="145" t="str">
        <f>IF(TABLAINV[[#This Row],[Z]]="","",D34&amp;"."&amp;TEXT(E34,"000")&amp;"."&amp;TEXT(F34,"000")&amp;"."&amp;TEXT(G34,"000"))</f>
        <v>MR.C01.060.001</v>
      </c>
      <c r="C34" s="146"/>
      <c r="D34" s="147" t="s">
        <v>95</v>
      </c>
      <c r="E34" s="147" t="s">
        <v>96</v>
      </c>
      <c r="F34" s="147">
        <v>60</v>
      </c>
      <c r="G34" s="147">
        <v>1</v>
      </c>
      <c r="H34" s="147">
        <v>1021542</v>
      </c>
      <c r="I34" s="147" t="s">
        <v>137</v>
      </c>
      <c r="J34" s="158">
        <v>3</v>
      </c>
      <c r="K34" s="147" t="s">
        <v>64</v>
      </c>
      <c r="L34" s="148" t="s">
        <v>115</v>
      </c>
      <c r="M34" s="147" t="s">
        <v>99</v>
      </c>
      <c r="N34" s="146" t="s">
        <v>91</v>
      </c>
      <c r="O34" s="146">
        <v>3</v>
      </c>
      <c r="P34" s="148">
        <v>3</v>
      </c>
      <c r="Q34" s="148"/>
      <c r="R34" s="147"/>
      <c r="S34" s="149">
        <f>TABLAINV[[#This Row],[Conteo Físico]]-TABLAINV[[#This Row],[Cant. UND]]</f>
        <v>0</v>
      </c>
      <c r="T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" s="150" t="str">
        <f>IFERROR(IF(MOD(TABLAINV[[#This Row],[C]],2)=0,"PAR","IMPAR"),"Zona")</f>
        <v>PAR</v>
      </c>
      <c r="W34" s="151"/>
      <c r="X34" s="152">
        <f>IFERROR(IF(TABLAINV[[#This Row],[Cant. UND]]=0,TABLAINV[[#This Row],[PMV]]*TABLAINV[[#This Row],[Conteo Físico]],TABLAINV[[#This Row],[PMV]]*TABLAINV[[#This Row],[Cant. UND]]),0)</f>
        <v>0</v>
      </c>
      <c r="Y34" s="152">
        <f>IFERROR(ABS(TABLAINV[[#This Row],[PMV]]*TABLAINV[[#This Row],[Diferencia]]),0)</f>
        <v>0</v>
      </c>
      <c r="Z34" s="153">
        <f>IFERROR(VLOOKUP(TABLAINV[[#This Row],[Codigo Estado]],unds!O:P,2,0),"PEND.")</f>
        <v>2001</v>
      </c>
      <c r="AA34" s="153" t="str">
        <f t="shared" si="4"/>
        <v>CD09</v>
      </c>
      <c r="AB34" s="154">
        <f t="shared" ca="1" si="5"/>
        <v>45828</v>
      </c>
      <c r="AC34" s="155"/>
      <c r="AD34" s="155"/>
      <c r="AE34" s="155"/>
      <c r="AF34" s="155"/>
    </row>
    <row r="35" spans="1:32" s="156" customFormat="1" ht="24" customHeight="1" x14ac:dyDescent="0.2">
      <c r="A35" s="157" t="str">
        <f t="shared" si="3"/>
        <v>MRC01</v>
      </c>
      <c r="B35" s="145" t="str">
        <f>IF(TABLAINV[[#This Row],[Z]]="","",D35&amp;"."&amp;TEXT(E35,"000")&amp;"."&amp;TEXT(F35,"000")&amp;"."&amp;TEXT(G35,"000"))</f>
        <v>MR.C01.064.002</v>
      </c>
      <c r="C35" s="146"/>
      <c r="D35" s="147" t="s">
        <v>95</v>
      </c>
      <c r="E35" s="147" t="s">
        <v>96</v>
      </c>
      <c r="F35" s="147">
        <v>64</v>
      </c>
      <c r="G35" s="147">
        <v>2</v>
      </c>
      <c r="H35" s="147">
        <v>1019074002</v>
      </c>
      <c r="I35" s="147" t="s">
        <v>141</v>
      </c>
      <c r="J35" s="158">
        <v>22</v>
      </c>
      <c r="K35" s="147" t="s">
        <v>64</v>
      </c>
      <c r="L35" s="148" t="s">
        <v>142</v>
      </c>
      <c r="M35" s="147" t="s">
        <v>99</v>
      </c>
      <c r="N35" s="146" t="s">
        <v>91</v>
      </c>
      <c r="O35" s="146">
        <v>22</v>
      </c>
      <c r="P35" s="148">
        <v>22</v>
      </c>
      <c r="Q35" s="148"/>
      <c r="R35" s="147"/>
      <c r="S35" s="149">
        <f>TABLAINV[[#This Row],[Conteo Físico]]-TABLAINV[[#This Row],[Cant. UND]]</f>
        <v>0</v>
      </c>
      <c r="T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" s="150" t="str">
        <f>IFERROR(IF(MOD(TABLAINV[[#This Row],[C]],2)=0,"PAR","IMPAR"),"Zona")</f>
        <v>PAR</v>
      </c>
      <c r="W35" s="151"/>
      <c r="X35" s="152">
        <f>IFERROR(IF(TABLAINV[[#This Row],[Cant. UND]]=0,TABLAINV[[#This Row],[PMV]]*TABLAINV[[#This Row],[Conteo Físico]],TABLAINV[[#This Row],[PMV]]*TABLAINV[[#This Row],[Cant. UND]]),0)</f>
        <v>0</v>
      </c>
      <c r="Y35" s="152">
        <f>IFERROR(ABS(TABLAINV[[#This Row],[PMV]]*TABLAINV[[#This Row],[Diferencia]]),0)</f>
        <v>0</v>
      </c>
      <c r="Z35" s="153">
        <f>IFERROR(VLOOKUP(TABLAINV[[#This Row],[Codigo Estado]],unds!O:P,2,0),"PEND.")</f>
        <v>2001</v>
      </c>
      <c r="AA35" s="153" t="str">
        <f t="shared" si="4"/>
        <v>CD09</v>
      </c>
      <c r="AB35" s="154">
        <f t="shared" ca="1" si="5"/>
        <v>45828</v>
      </c>
      <c r="AC35" s="155"/>
      <c r="AD35" s="155"/>
      <c r="AE35" s="155"/>
      <c r="AF35" s="155"/>
    </row>
    <row r="36" spans="1:32" s="156" customFormat="1" ht="24" customHeight="1" x14ac:dyDescent="0.2">
      <c r="A36" s="157" t="str">
        <f t="shared" si="3"/>
        <v>MRC01</v>
      </c>
      <c r="B36" s="145" t="str">
        <f>IF(TABLAINV[[#This Row],[Z]]="","",D36&amp;"."&amp;TEXT(E36,"000")&amp;"."&amp;TEXT(F36,"000")&amp;"."&amp;TEXT(G36,"000"))</f>
        <v>MR.C01.071.002</v>
      </c>
      <c r="C36" s="146"/>
      <c r="D36" s="147" t="s">
        <v>95</v>
      </c>
      <c r="E36" s="147" t="s">
        <v>96</v>
      </c>
      <c r="F36" s="147">
        <v>71</v>
      </c>
      <c r="G36" s="147">
        <v>2</v>
      </c>
      <c r="H36" s="147">
        <v>716844</v>
      </c>
      <c r="I36" s="147" t="s">
        <v>143</v>
      </c>
      <c r="J36" s="158">
        <v>4</v>
      </c>
      <c r="K36" s="147" t="s">
        <v>64</v>
      </c>
      <c r="L36" s="148" t="s">
        <v>115</v>
      </c>
      <c r="M36" s="147" t="s">
        <v>99</v>
      </c>
      <c r="N36" s="146" t="s">
        <v>91</v>
      </c>
      <c r="O36" s="146">
        <v>4</v>
      </c>
      <c r="P36" s="148">
        <v>4</v>
      </c>
      <c r="Q36" s="148"/>
      <c r="R36" s="147"/>
      <c r="S36" s="149">
        <f>TABLAINV[[#This Row],[Conteo Físico]]-TABLAINV[[#This Row],[Cant. UND]]</f>
        <v>0</v>
      </c>
      <c r="T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" s="150" t="str">
        <f>IFERROR(IF(MOD(TABLAINV[[#This Row],[C]],2)=0,"PAR","IMPAR"),"Zona")</f>
        <v>IMPAR</v>
      </c>
      <c r="W36" s="151"/>
      <c r="X36" s="152">
        <f>IFERROR(IF(TABLAINV[[#This Row],[Cant. UND]]=0,TABLAINV[[#This Row],[PMV]]*TABLAINV[[#This Row],[Conteo Físico]],TABLAINV[[#This Row],[PMV]]*TABLAINV[[#This Row],[Cant. UND]]),0)</f>
        <v>0</v>
      </c>
      <c r="Y36" s="152">
        <f>IFERROR(ABS(TABLAINV[[#This Row],[PMV]]*TABLAINV[[#This Row],[Diferencia]]),0)</f>
        <v>0</v>
      </c>
      <c r="Z36" s="153">
        <f>IFERROR(VLOOKUP(TABLAINV[[#This Row],[Codigo Estado]],unds!O:P,2,0),"PEND.")</f>
        <v>2001</v>
      </c>
      <c r="AA36" s="153" t="str">
        <f t="shared" si="4"/>
        <v>CD09</v>
      </c>
      <c r="AB36" s="154">
        <f t="shared" ca="1" si="5"/>
        <v>45828</v>
      </c>
      <c r="AC36" s="155"/>
      <c r="AD36" s="155"/>
      <c r="AE36" s="155"/>
      <c r="AF36" s="155"/>
    </row>
    <row r="37" spans="1:32" s="156" customFormat="1" ht="24" customHeight="1" x14ac:dyDescent="0.2">
      <c r="A37" s="157" t="str">
        <f t="shared" si="3"/>
        <v>MRC01</v>
      </c>
      <c r="B37" s="145" t="str">
        <f>IF(TABLAINV[[#This Row],[Z]]="","",D37&amp;"."&amp;TEXT(E37,"000")&amp;"."&amp;TEXT(F37,"000")&amp;"."&amp;TEXT(G37,"000"))</f>
        <v>MR.C01.072.002</v>
      </c>
      <c r="C37" s="146"/>
      <c r="D37" s="147" t="s">
        <v>95</v>
      </c>
      <c r="E37" s="147" t="s">
        <v>96</v>
      </c>
      <c r="F37" s="147">
        <v>72</v>
      </c>
      <c r="G37" s="147">
        <v>2</v>
      </c>
      <c r="H37" s="147">
        <v>1022402</v>
      </c>
      <c r="I37" s="147" t="s">
        <v>144</v>
      </c>
      <c r="J37" s="158">
        <v>4</v>
      </c>
      <c r="K37" s="147" t="s">
        <v>64</v>
      </c>
      <c r="L37" s="148" t="s">
        <v>145</v>
      </c>
      <c r="M37" s="147" t="s">
        <v>99</v>
      </c>
      <c r="N37" s="146" t="s">
        <v>91</v>
      </c>
      <c r="O37" s="146">
        <v>4</v>
      </c>
      <c r="P37" s="148">
        <v>4</v>
      </c>
      <c r="Q37" s="148"/>
      <c r="R37" s="147"/>
      <c r="S37" s="149">
        <f>TABLAINV[[#This Row],[Conteo Físico]]-TABLAINV[[#This Row],[Cant. UND]]</f>
        <v>0</v>
      </c>
      <c r="T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" s="150" t="str">
        <f>IFERROR(IF(MOD(TABLAINV[[#This Row],[C]],2)=0,"PAR","IMPAR"),"Zona")</f>
        <v>PAR</v>
      </c>
      <c r="W37" s="151"/>
      <c r="X37" s="152">
        <f>IFERROR(IF(TABLAINV[[#This Row],[Cant. UND]]=0,TABLAINV[[#This Row],[PMV]]*TABLAINV[[#This Row],[Conteo Físico]],TABLAINV[[#This Row],[PMV]]*TABLAINV[[#This Row],[Cant. UND]]),0)</f>
        <v>0</v>
      </c>
      <c r="Y37" s="152">
        <f>IFERROR(ABS(TABLAINV[[#This Row],[PMV]]*TABLAINV[[#This Row],[Diferencia]]),0)</f>
        <v>0</v>
      </c>
      <c r="Z37" s="153">
        <f>IFERROR(VLOOKUP(TABLAINV[[#This Row],[Codigo Estado]],unds!O:P,2,0),"PEND.")</f>
        <v>2001</v>
      </c>
      <c r="AA37" s="153" t="str">
        <f t="shared" si="4"/>
        <v>CD09</v>
      </c>
      <c r="AB37" s="154">
        <f t="shared" ca="1" si="5"/>
        <v>45828</v>
      </c>
      <c r="AC37" s="155"/>
      <c r="AD37" s="155"/>
      <c r="AE37" s="155"/>
      <c r="AF37" s="155"/>
    </row>
    <row r="38" spans="1:32" s="156" customFormat="1" ht="24" customHeight="1" x14ac:dyDescent="0.2">
      <c r="A38" s="157" t="str">
        <f t="shared" si="3"/>
        <v>MRC01</v>
      </c>
      <c r="B38" s="145" t="str">
        <f>IF(TABLAINV[[#This Row],[Z]]="","",D38&amp;"."&amp;TEXT(E38,"000")&amp;"."&amp;TEXT(F38,"000")&amp;"."&amp;TEXT(G38,"000"))</f>
        <v>MR.C01.074.002</v>
      </c>
      <c r="C38" s="146"/>
      <c r="D38" s="147" t="s">
        <v>95</v>
      </c>
      <c r="E38" s="147" t="s">
        <v>96</v>
      </c>
      <c r="F38" s="147">
        <v>74</v>
      </c>
      <c r="G38" s="147">
        <v>2</v>
      </c>
      <c r="H38" s="147">
        <v>392304</v>
      </c>
      <c r="I38" s="147" t="s">
        <v>146</v>
      </c>
      <c r="J38" s="158">
        <v>6</v>
      </c>
      <c r="K38" s="147" t="s">
        <v>64</v>
      </c>
      <c r="L38" s="148" t="s">
        <v>115</v>
      </c>
      <c r="M38" s="147" t="s">
        <v>99</v>
      </c>
      <c r="N38" s="146" t="s">
        <v>91</v>
      </c>
      <c r="O38" s="146">
        <v>6</v>
      </c>
      <c r="P38" s="148">
        <v>6</v>
      </c>
      <c r="Q38" s="148"/>
      <c r="R38" s="147"/>
      <c r="S38" s="149">
        <f>TABLAINV[[#This Row],[Conteo Físico]]-TABLAINV[[#This Row],[Cant. UND]]</f>
        <v>0</v>
      </c>
      <c r="T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" s="150" t="str">
        <f>IFERROR(IF(MOD(TABLAINV[[#This Row],[C]],2)=0,"PAR","IMPAR"),"Zona")</f>
        <v>PAR</v>
      </c>
      <c r="W38" s="151"/>
      <c r="X38" s="152">
        <f>IFERROR(IF(TABLAINV[[#This Row],[Cant. UND]]=0,TABLAINV[[#This Row],[PMV]]*TABLAINV[[#This Row],[Conteo Físico]],TABLAINV[[#This Row],[PMV]]*TABLAINV[[#This Row],[Cant. UND]]),0)</f>
        <v>0</v>
      </c>
      <c r="Y38" s="152">
        <f>IFERROR(ABS(TABLAINV[[#This Row],[PMV]]*TABLAINV[[#This Row],[Diferencia]]),0)</f>
        <v>0</v>
      </c>
      <c r="Z38" s="153">
        <f>IFERROR(VLOOKUP(TABLAINV[[#This Row],[Codigo Estado]],unds!O:P,2,0),"PEND.")</f>
        <v>2001</v>
      </c>
      <c r="AA38" s="153" t="str">
        <f t="shared" si="4"/>
        <v>CD09</v>
      </c>
      <c r="AB38" s="154">
        <f t="shared" ca="1" si="5"/>
        <v>45828</v>
      </c>
      <c r="AC38" s="155"/>
      <c r="AD38" s="155"/>
      <c r="AE38" s="155"/>
      <c r="AF38" s="155"/>
    </row>
    <row r="39" spans="1:32" s="156" customFormat="1" ht="24" customHeight="1" x14ac:dyDescent="0.2">
      <c r="A39" s="157" t="str">
        <f t="shared" si="3"/>
        <v>MRC01</v>
      </c>
      <c r="B39" s="145" t="str">
        <f>IF(TABLAINV[[#This Row],[Z]]="","",D39&amp;"."&amp;TEXT(E39,"000")&amp;"."&amp;TEXT(F39,"000")&amp;"."&amp;TEXT(G39,"000"))</f>
        <v>MR.C01.077.002</v>
      </c>
      <c r="C39" s="146"/>
      <c r="D39" s="147" t="s">
        <v>95</v>
      </c>
      <c r="E39" s="147" t="s">
        <v>96</v>
      </c>
      <c r="F39" s="147">
        <v>77</v>
      </c>
      <c r="G39" s="147">
        <v>2</v>
      </c>
      <c r="H39" s="147">
        <v>452024</v>
      </c>
      <c r="I39" s="147" t="s">
        <v>147</v>
      </c>
      <c r="J39" s="158">
        <v>6</v>
      </c>
      <c r="K39" s="147" t="s">
        <v>64</v>
      </c>
      <c r="L39" s="148" t="s">
        <v>98</v>
      </c>
      <c r="M39" s="147" t="s">
        <v>99</v>
      </c>
      <c r="N39" s="146" t="s">
        <v>91</v>
      </c>
      <c r="O39" s="146">
        <v>6</v>
      </c>
      <c r="P39" s="148">
        <v>6</v>
      </c>
      <c r="Q39" s="148"/>
      <c r="R39" s="147"/>
      <c r="S39" s="149">
        <f>TABLAINV[[#This Row],[Conteo Físico]]-TABLAINV[[#This Row],[Cant. UND]]</f>
        <v>0</v>
      </c>
      <c r="T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" s="150" t="str">
        <f>IFERROR(IF(MOD(TABLAINV[[#This Row],[C]],2)=0,"PAR","IMPAR"),"Zona")</f>
        <v>IMPAR</v>
      </c>
      <c r="W39" s="151"/>
      <c r="X39" s="152">
        <f>IFERROR(IF(TABLAINV[[#This Row],[Cant. UND]]=0,TABLAINV[[#This Row],[PMV]]*TABLAINV[[#This Row],[Conteo Físico]],TABLAINV[[#This Row],[PMV]]*TABLAINV[[#This Row],[Cant. UND]]),0)</f>
        <v>0</v>
      </c>
      <c r="Y39" s="152">
        <f>IFERROR(ABS(TABLAINV[[#This Row],[PMV]]*TABLAINV[[#This Row],[Diferencia]]),0)</f>
        <v>0</v>
      </c>
      <c r="Z39" s="153">
        <f>IFERROR(VLOOKUP(TABLAINV[[#This Row],[Codigo Estado]],unds!O:P,2,0),"PEND.")</f>
        <v>2001</v>
      </c>
      <c r="AA39" s="153" t="str">
        <f t="shared" si="4"/>
        <v>CD09</v>
      </c>
      <c r="AB39" s="154">
        <f t="shared" ca="1" si="5"/>
        <v>45828</v>
      </c>
      <c r="AC39" s="155"/>
      <c r="AD39" s="155"/>
      <c r="AE39" s="155"/>
      <c r="AF39" s="155"/>
    </row>
    <row r="40" spans="1:32" s="156" customFormat="1" ht="24" customHeight="1" x14ac:dyDescent="0.2">
      <c r="A40" s="157" t="str">
        <f t="shared" si="3"/>
        <v>MRC01</v>
      </c>
      <c r="B40" s="145" t="str">
        <f>IF(TABLAINV[[#This Row],[Z]]="","",D40&amp;"."&amp;TEXT(E40,"000")&amp;"."&amp;TEXT(F40,"000")&amp;"."&amp;TEXT(G40,"000"))</f>
        <v>MR.C01.078.002</v>
      </c>
      <c r="C40" s="146"/>
      <c r="D40" s="147" t="s">
        <v>95</v>
      </c>
      <c r="E40" s="147" t="s">
        <v>96</v>
      </c>
      <c r="F40" s="147">
        <v>78</v>
      </c>
      <c r="G40" s="147">
        <v>2</v>
      </c>
      <c r="H40" s="147">
        <v>1016137</v>
      </c>
      <c r="I40" s="147" t="s">
        <v>148</v>
      </c>
      <c r="J40" s="158">
        <v>16</v>
      </c>
      <c r="K40" s="147" t="s">
        <v>64</v>
      </c>
      <c r="L40" s="148" t="s">
        <v>98</v>
      </c>
      <c r="M40" s="147" t="s">
        <v>99</v>
      </c>
      <c r="N40" s="146" t="s">
        <v>91</v>
      </c>
      <c r="O40" s="146">
        <v>16</v>
      </c>
      <c r="P40" s="148">
        <v>16</v>
      </c>
      <c r="Q40" s="148"/>
      <c r="R40" s="147"/>
      <c r="S40" s="149">
        <f>TABLAINV[[#This Row],[Conteo Físico]]-TABLAINV[[#This Row],[Cant. UND]]</f>
        <v>0</v>
      </c>
      <c r="T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" s="150" t="str">
        <f>IFERROR(IF(MOD(TABLAINV[[#This Row],[C]],2)=0,"PAR","IMPAR"),"Zona")</f>
        <v>PAR</v>
      </c>
      <c r="W40" s="151"/>
      <c r="X40" s="152">
        <f>IFERROR(IF(TABLAINV[[#This Row],[Cant. UND]]=0,TABLAINV[[#This Row],[PMV]]*TABLAINV[[#This Row],[Conteo Físico]],TABLAINV[[#This Row],[PMV]]*TABLAINV[[#This Row],[Cant. UND]]),0)</f>
        <v>0</v>
      </c>
      <c r="Y40" s="152">
        <f>IFERROR(ABS(TABLAINV[[#This Row],[PMV]]*TABLAINV[[#This Row],[Diferencia]]),0)</f>
        <v>0</v>
      </c>
      <c r="Z40" s="153">
        <f>IFERROR(VLOOKUP(TABLAINV[[#This Row],[Codigo Estado]],unds!O:P,2,0),"PEND.")</f>
        <v>2001</v>
      </c>
      <c r="AA40" s="153" t="str">
        <f t="shared" si="4"/>
        <v>CD09</v>
      </c>
      <c r="AB40" s="154">
        <f t="shared" ca="1" si="5"/>
        <v>45828</v>
      </c>
      <c r="AC40" s="155"/>
      <c r="AD40" s="155"/>
      <c r="AE40" s="155"/>
      <c r="AF40" s="155"/>
    </row>
    <row r="41" spans="1:32" s="156" customFormat="1" ht="24" customHeight="1" x14ac:dyDescent="0.2">
      <c r="A41" s="157" t="str">
        <f t="shared" si="3"/>
        <v>MRC01</v>
      </c>
      <c r="B41" s="145" t="str">
        <f>IF(TABLAINV[[#This Row],[Z]]="","",D41&amp;"."&amp;TEXT(E41,"000")&amp;"."&amp;TEXT(F41,"000")&amp;"."&amp;TEXT(G41,"000"))</f>
        <v>MR.C01.079.003</v>
      </c>
      <c r="C41" s="146"/>
      <c r="D41" s="147" t="s">
        <v>95</v>
      </c>
      <c r="E41" s="147" t="s">
        <v>96</v>
      </c>
      <c r="F41" s="147">
        <v>79</v>
      </c>
      <c r="G41" s="147">
        <v>3</v>
      </c>
      <c r="H41" s="147">
        <v>974465</v>
      </c>
      <c r="I41" s="147" t="s">
        <v>112</v>
      </c>
      <c r="J41" s="158">
        <v>65</v>
      </c>
      <c r="K41" s="147" t="s">
        <v>64</v>
      </c>
      <c r="L41" s="148" t="s">
        <v>113</v>
      </c>
      <c r="M41" s="147" t="s">
        <v>99</v>
      </c>
      <c r="N41" s="146" t="s">
        <v>91</v>
      </c>
      <c r="O41" s="146">
        <v>65</v>
      </c>
      <c r="P41" s="148">
        <v>65</v>
      </c>
      <c r="Q41" s="148"/>
      <c r="R41" s="147"/>
      <c r="S41" s="149">
        <f>TABLAINV[[#This Row],[Conteo Físico]]-TABLAINV[[#This Row],[Cant. UND]]</f>
        <v>0</v>
      </c>
      <c r="T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" s="150" t="str">
        <f>IFERROR(IF(MOD(TABLAINV[[#This Row],[C]],2)=0,"PAR","IMPAR"),"Zona")</f>
        <v>IMPAR</v>
      </c>
      <c r="W41" s="151"/>
      <c r="X41" s="152">
        <f>IFERROR(IF(TABLAINV[[#This Row],[Cant. UND]]=0,TABLAINV[[#This Row],[PMV]]*TABLAINV[[#This Row],[Conteo Físico]],TABLAINV[[#This Row],[PMV]]*TABLAINV[[#This Row],[Cant. UND]]),0)</f>
        <v>0</v>
      </c>
      <c r="Y41" s="152">
        <f>IFERROR(ABS(TABLAINV[[#This Row],[PMV]]*TABLAINV[[#This Row],[Diferencia]]),0)</f>
        <v>0</v>
      </c>
      <c r="Z41" s="153">
        <f>IFERROR(VLOOKUP(TABLAINV[[#This Row],[Codigo Estado]],unds!O:P,2,0),"PEND.")</f>
        <v>2001</v>
      </c>
      <c r="AA41" s="153" t="str">
        <f t="shared" si="4"/>
        <v>CD09</v>
      </c>
      <c r="AB41" s="154">
        <f t="shared" ca="1" si="5"/>
        <v>45828</v>
      </c>
      <c r="AC41" s="155"/>
      <c r="AD41" s="155"/>
      <c r="AE41" s="155"/>
      <c r="AF41" s="155"/>
    </row>
    <row r="42" spans="1:32" s="156" customFormat="1" ht="24" customHeight="1" x14ac:dyDescent="0.2">
      <c r="A42" s="157" t="str">
        <f t="shared" si="3"/>
        <v>MRC01</v>
      </c>
      <c r="B42" s="145" t="str">
        <f>IF(TABLAINV[[#This Row],[Z]]="","",D42&amp;"."&amp;TEXT(E42,"000")&amp;"."&amp;TEXT(F42,"000")&amp;"."&amp;TEXT(G42,"000"))</f>
        <v>MR.C01.080.002</v>
      </c>
      <c r="C42" s="146"/>
      <c r="D42" s="147" t="s">
        <v>95</v>
      </c>
      <c r="E42" s="147" t="s">
        <v>96</v>
      </c>
      <c r="F42" s="147">
        <v>80</v>
      </c>
      <c r="G42" s="147">
        <v>2</v>
      </c>
      <c r="H42" s="147">
        <v>947966</v>
      </c>
      <c r="I42" s="147" t="s">
        <v>149</v>
      </c>
      <c r="J42" s="158">
        <v>24</v>
      </c>
      <c r="K42" s="147" t="s">
        <v>64</v>
      </c>
      <c r="L42" s="148" t="s">
        <v>98</v>
      </c>
      <c r="M42" s="147" t="s">
        <v>99</v>
      </c>
      <c r="N42" s="146" t="s">
        <v>91</v>
      </c>
      <c r="O42" s="146">
        <v>24</v>
      </c>
      <c r="P42" s="148">
        <v>24</v>
      </c>
      <c r="Q42" s="148"/>
      <c r="R42" s="147"/>
      <c r="S42" s="149">
        <f>TABLAINV[[#This Row],[Conteo Físico]]-TABLAINV[[#This Row],[Cant. UND]]</f>
        <v>0</v>
      </c>
      <c r="T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" s="150" t="str">
        <f>IFERROR(IF(MOD(TABLAINV[[#This Row],[C]],2)=0,"PAR","IMPAR"),"Zona")</f>
        <v>PAR</v>
      </c>
      <c r="W42" s="151"/>
      <c r="X42" s="152">
        <f>IFERROR(IF(TABLAINV[[#This Row],[Cant. UND]]=0,TABLAINV[[#This Row],[PMV]]*TABLAINV[[#This Row],[Conteo Físico]],TABLAINV[[#This Row],[PMV]]*TABLAINV[[#This Row],[Cant. UND]]),0)</f>
        <v>0</v>
      </c>
      <c r="Y42" s="152">
        <f>IFERROR(ABS(TABLAINV[[#This Row],[PMV]]*TABLAINV[[#This Row],[Diferencia]]),0)</f>
        <v>0</v>
      </c>
      <c r="Z42" s="153">
        <f>IFERROR(VLOOKUP(TABLAINV[[#This Row],[Codigo Estado]],unds!O:P,2,0),"PEND.")</f>
        <v>2001</v>
      </c>
      <c r="AA42" s="153" t="str">
        <f t="shared" si="4"/>
        <v>CD09</v>
      </c>
      <c r="AB42" s="154">
        <f t="shared" ca="1" si="5"/>
        <v>45828</v>
      </c>
      <c r="AC42" s="155"/>
      <c r="AD42" s="155"/>
      <c r="AE42" s="155"/>
      <c r="AF42" s="155"/>
    </row>
    <row r="43" spans="1:32" s="156" customFormat="1" ht="24" customHeight="1" x14ac:dyDescent="0.2">
      <c r="A43" s="157" t="str">
        <f t="shared" si="3"/>
        <v>MRC01</v>
      </c>
      <c r="B43" s="145" t="str">
        <f>IF(TABLAINV[[#This Row],[Z]]="","",D43&amp;"."&amp;TEXT(E43,"000")&amp;"."&amp;TEXT(F43,"000")&amp;"."&amp;TEXT(G43,"000"))</f>
        <v>MR.C01.082.002</v>
      </c>
      <c r="C43" s="146"/>
      <c r="D43" s="147" t="s">
        <v>95</v>
      </c>
      <c r="E43" s="147" t="s">
        <v>96</v>
      </c>
      <c r="F43" s="147">
        <v>82</v>
      </c>
      <c r="G43" s="147">
        <v>2</v>
      </c>
      <c r="H43" s="147">
        <v>334950</v>
      </c>
      <c r="I43" s="147" t="s">
        <v>150</v>
      </c>
      <c r="J43" s="158">
        <v>48</v>
      </c>
      <c r="K43" s="147" t="s">
        <v>64</v>
      </c>
      <c r="L43" s="148" t="s">
        <v>125</v>
      </c>
      <c r="M43" s="147" t="s">
        <v>99</v>
      </c>
      <c r="N43" s="146" t="s">
        <v>91</v>
      </c>
      <c r="O43" s="146">
        <v>48</v>
      </c>
      <c r="P43" s="148">
        <v>48</v>
      </c>
      <c r="Q43" s="148"/>
      <c r="R43" s="147"/>
      <c r="S43" s="149">
        <f>TABLAINV[[#This Row],[Conteo Físico]]-TABLAINV[[#This Row],[Cant. UND]]</f>
        <v>0</v>
      </c>
      <c r="T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" s="150" t="str">
        <f>IFERROR(IF(MOD(TABLAINV[[#This Row],[C]],2)=0,"PAR","IMPAR"),"Zona")</f>
        <v>PAR</v>
      </c>
      <c r="W43" s="151"/>
      <c r="X43" s="152">
        <f>IFERROR(IF(TABLAINV[[#This Row],[Cant. UND]]=0,TABLAINV[[#This Row],[PMV]]*TABLAINV[[#This Row],[Conteo Físico]],TABLAINV[[#This Row],[PMV]]*TABLAINV[[#This Row],[Cant. UND]]),0)</f>
        <v>0</v>
      </c>
      <c r="Y43" s="152">
        <f>IFERROR(ABS(TABLAINV[[#This Row],[PMV]]*TABLAINV[[#This Row],[Diferencia]]),0)</f>
        <v>0</v>
      </c>
      <c r="Z43" s="153">
        <f>IFERROR(VLOOKUP(TABLAINV[[#This Row],[Codigo Estado]],unds!O:P,2,0),"PEND.")</f>
        <v>2001</v>
      </c>
      <c r="AA43" s="153" t="str">
        <f t="shared" si="4"/>
        <v>CD09</v>
      </c>
      <c r="AB43" s="154">
        <f t="shared" ca="1" si="5"/>
        <v>45828</v>
      </c>
      <c r="AC43" s="155"/>
      <c r="AD43" s="155"/>
      <c r="AE43" s="155"/>
      <c r="AF43" s="155"/>
    </row>
    <row r="44" spans="1:32" s="156" customFormat="1" ht="24" customHeight="1" x14ac:dyDescent="0.2">
      <c r="A44" s="157" t="str">
        <f t="shared" si="3"/>
        <v>MRC01</v>
      </c>
      <c r="B44" s="145" t="str">
        <f>IF(TABLAINV[[#This Row],[Z]]="","",D44&amp;"."&amp;TEXT(E44,"000")&amp;"."&amp;TEXT(F44,"000")&amp;"."&amp;TEXT(G44,"000"))</f>
        <v>MR.C01.087.001</v>
      </c>
      <c r="C44" s="146"/>
      <c r="D44" s="147" t="s">
        <v>95</v>
      </c>
      <c r="E44" s="147" t="s">
        <v>96</v>
      </c>
      <c r="F44" s="147">
        <v>87</v>
      </c>
      <c r="G44" s="147">
        <v>1</v>
      </c>
      <c r="H44" s="147">
        <v>342607</v>
      </c>
      <c r="I44" s="147" t="s">
        <v>126</v>
      </c>
      <c r="J44" s="158">
        <v>6</v>
      </c>
      <c r="K44" s="147" t="s">
        <v>64</v>
      </c>
      <c r="L44" s="148" t="s">
        <v>113</v>
      </c>
      <c r="M44" s="147" t="s">
        <v>99</v>
      </c>
      <c r="N44" s="146" t="s">
        <v>91</v>
      </c>
      <c r="O44" s="146">
        <v>6</v>
      </c>
      <c r="P44" s="148">
        <v>6</v>
      </c>
      <c r="Q44" s="148"/>
      <c r="R44" s="147"/>
      <c r="S44" s="149">
        <f>TABLAINV[[#This Row],[Conteo Físico]]-TABLAINV[[#This Row],[Cant. UND]]</f>
        <v>0</v>
      </c>
      <c r="T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" s="150" t="str">
        <f>IFERROR(IF(MOD(TABLAINV[[#This Row],[C]],2)=0,"PAR","IMPAR"),"Zona")</f>
        <v>IMPAR</v>
      </c>
      <c r="W44" s="151"/>
      <c r="X44" s="152">
        <f>IFERROR(IF(TABLAINV[[#This Row],[Cant. UND]]=0,TABLAINV[[#This Row],[PMV]]*TABLAINV[[#This Row],[Conteo Físico]],TABLAINV[[#This Row],[PMV]]*TABLAINV[[#This Row],[Cant. UND]]),0)</f>
        <v>0</v>
      </c>
      <c r="Y44" s="152">
        <f>IFERROR(ABS(TABLAINV[[#This Row],[PMV]]*TABLAINV[[#This Row],[Diferencia]]),0)</f>
        <v>0</v>
      </c>
      <c r="Z44" s="153">
        <f>IFERROR(VLOOKUP(TABLAINV[[#This Row],[Codigo Estado]],unds!O:P,2,0),"PEND.")</f>
        <v>2001</v>
      </c>
      <c r="AA44" s="153" t="str">
        <f t="shared" si="4"/>
        <v>CD09</v>
      </c>
      <c r="AB44" s="154">
        <f t="shared" ca="1" si="5"/>
        <v>45828</v>
      </c>
      <c r="AC44" s="155"/>
      <c r="AD44" s="155"/>
      <c r="AE44" s="155"/>
      <c r="AF44" s="155"/>
    </row>
    <row r="45" spans="1:32" s="156" customFormat="1" ht="24" customHeight="1" x14ac:dyDescent="0.2">
      <c r="A45" s="157" t="str">
        <f t="shared" si="3"/>
        <v>MRC01</v>
      </c>
      <c r="B45" s="145" t="str">
        <f>IF(TABLAINV[[#This Row],[Z]]="","",D45&amp;"."&amp;TEXT(E45,"000")&amp;"."&amp;TEXT(F45,"000")&amp;"."&amp;TEXT(G45,"000"))</f>
        <v>MR.C01.087.002</v>
      </c>
      <c r="C45" s="146"/>
      <c r="D45" s="147" t="s">
        <v>95</v>
      </c>
      <c r="E45" s="147" t="s">
        <v>96</v>
      </c>
      <c r="F45" s="147">
        <v>87</v>
      </c>
      <c r="G45" s="147">
        <v>2</v>
      </c>
      <c r="H45" s="147">
        <v>1014461</v>
      </c>
      <c r="I45" s="147" t="s">
        <v>151</v>
      </c>
      <c r="J45" s="158">
        <v>6</v>
      </c>
      <c r="K45" s="147" t="s">
        <v>64</v>
      </c>
      <c r="L45" s="148" t="s">
        <v>115</v>
      </c>
      <c r="M45" s="147" t="s">
        <v>99</v>
      </c>
      <c r="N45" s="146" t="s">
        <v>91</v>
      </c>
      <c r="O45" s="146">
        <v>6</v>
      </c>
      <c r="P45" s="148">
        <v>6</v>
      </c>
      <c r="Q45" s="148"/>
      <c r="R45" s="147"/>
      <c r="S45" s="149">
        <f>TABLAINV[[#This Row],[Conteo Físico]]-TABLAINV[[#This Row],[Cant. UND]]</f>
        <v>0</v>
      </c>
      <c r="T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" s="150" t="str">
        <f>IFERROR(IF(MOD(TABLAINV[[#This Row],[C]],2)=0,"PAR","IMPAR"),"Zona")</f>
        <v>IMPAR</v>
      </c>
      <c r="W45" s="151"/>
      <c r="X45" s="152">
        <f>IFERROR(IF(TABLAINV[[#This Row],[Cant. UND]]=0,TABLAINV[[#This Row],[PMV]]*TABLAINV[[#This Row],[Conteo Físico]],TABLAINV[[#This Row],[PMV]]*TABLAINV[[#This Row],[Cant. UND]]),0)</f>
        <v>0</v>
      </c>
      <c r="Y45" s="152">
        <f>IFERROR(ABS(TABLAINV[[#This Row],[PMV]]*TABLAINV[[#This Row],[Diferencia]]),0)</f>
        <v>0</v>
      </c>
      <c r="Z45" s="153">
        <f>IFERROR(VLOOKUP(TABLAINV[[#This Row],[Codigo Estado]],unds!O:P,2,0),"PEND.")</f>
        <v>2001</v>
      </c>
      <c r="AA45" s="153" t="str">
        <f t="shared" si="4"/>
        <v>CD09</v>
      </c>
      <c r="AB45" s="154">
        <f t="shared" ca="1" si="5"/>
        <v>45828</v>
      </c>
      <c r="AC45" s="155"/>
      <c r="AD45" s="155"/>
      <c r="AE45" s="155"/>
      <c r="AF45" s="155"/>
    </row>
    <row r="46" spans="1:32" s="156" customFormat="1" ht="24" customHeight="1" x14ac:dyDescent="0.2">
      <c r="A46" s="157" t="str">
        <f t="shared" si="3"/>
        <v>MRC01</v>
      </c>
      <c r="B46" s="145" t="str">
        <f>IF(TABLAINV[[#This Row],[Z]]="","",D46&amp;"."&amp;TEXT(E46,"000")&amp;"."&amp;TEXT(F46,"000")&amp;"."&amp;TEXT(G46,"000"))</f>
        <v>MR.C01.088.002</v>
      </c>
      <c r="C46" s="146"/>
      <c r="D46" s="147" t="s">
        <v>95</v>
      </c>
      <c r="E46" s="147" t="s">
        <v>96</v>
      </c>
      <c r="F46" s="147">
        <v>88</v>
      </c>
      <c r="G46" s="147">
        <v>2</v>
      </c>
      <c r="H46" s="147">
        <v>396035003</v>
      </c>
      <c r="I46" s="147" t="s">
        <v>132</v>
      </c>
      <c r="J46" s="158">
        <v>9</v>
      </c>
      <c r="K46" s="147" t="s">
        <v>64</v>
      </c>
      <c r="L46" s="148" t="s">
        <v>98</v>
      </c>
      <c r="M46" s="147" t="s">
        <v>99</v>
      </c>
      <c r="N46" s="146" t="s">
        <v>91</v>
      </c>
      <c r="O46" s="146">
        <v>9</v>
      </c>
      <c r="P46" s="148">
        <v>9</v>
      </c>
      <c r="Q46" s="148"/>
      <c r="R46" s="147"/>
      <c r="S46" s="149">
        <f>TABLAINV[[#This Row],[Conteo Físico]]-TABLAINV[[#This Row],[Cant. UND]]</f>
        <v>0</v>
      </c>
      <c r="T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" s="150" t="str">
        <f>IFERROR(IF(MOD(TABLAINV[[#This Row],[C]],2)=0,"PAR","IMPAR"),"Zona")</f>
        <v>PAR</v>
      </c>
      <c r="W46" s="151"/>
      <c r="X46" s="152">
        <f>IFERROR(IF(TABLAINV[[#This Row],[Cant. UND]]=0,TABLAINV[[#This Row],[PMV]]*TABLAINV[[#This Row],[Conteo Físico]],TABLAINV[[#This Row],[PMV]]*TABLAINV[[#This Row],[Cant. UND]]),0)</f>
        <v>0</v>
      </c>
      <c r="Y46" s="152">
        <f>IFERROR(ABS(TABLAINV[[#This Row],[PMV]]*TABLAINV[[#This Row],[Diferencia]]),0)</f>
        <v>0</v>
      </c>
      <c r="Z46" s="153">
        <f>IFERROR(VLOOKUP(TABLAINV[[#This Row],[Codigo Estado]],unds!O:P,2,0),"PEND.")</f>
        <v>2001</v>
      </c>
      <c r="AA46" s="153" t="str">
        <f t="shared" si="4"/>
        <v>CD09</v>
      </c>
      <c r="AB46" s="154">
        <f t="shared" ca="1" si="5"/>
        <v>45828</v>
      </c>
      <c r="AC46" s="155"/>
      <c r="AD46" s="155"/>
      <c r="AE46" s="155"/>
      <c r="AF46" s="155"/>
    </row>
    <row r="47" spans="1:32" s="156" customFormat="1" ht="24" customHeight="1" x14ac:dyDescent="0.2">
      <c r="A47" s="157" t="str">
        <f t="shared" si="3"/>
        <v>MRC01</v>
      </c>
      <c r="B47" s="145" t="str">
        <f>IF(TABLAINV[[#This Row],[Z]]="","",D47&amp;"."&amp;TEXT(E47,"000")&amp;"."&amp;TEXT(F47,"000")&amp;"."&amp;TEXT(G47,"000"))</f>
        <v>MR.C01.089.001</v>
      </c>
      <c r="C47" s="146"/>
      <c r="D47" s="147" t="s">
        <v>95</v>
      </c>
      <c r="E47" s="147" t="s">
        <v>96</v>
      </c>
      <c r="F47" s="147">
        <v>89</v>
      </c>
      <c r="G47" s="147">
        <v>1</v>
      </c>
      <c r="H47" s="147">
        <v>1021541</v>
      </c>
      <c r="I47" s="147" t="s">
        <v>152</v>
      </c>
      <c r="J47" s="158">
        <v>3</v>
      </c>
      <c r="K47" s="147" t="s">
        <v>64</v>
      </c>
      <c r="L47" s="148" t="s">
        <v>115</v>
      </c>
      <c r="M47" s="147" t="s">
        <v>99</v>
      </c>
      <c r="N47" s="146" t="s">
        <v>91</v>
      </c>
      <c r="O47" s="146">
        <v>3</v>
      </c>
      <c r="P47" s="148">
        <v>3</v>
      </c>
      <c r="Q47" s="148"/>
      <c r="R47" s="147"/>
      <c r="S47" s="149">
        <f>TABLAINV[[#This Row],[Conteo Físico]]-TABLAINV[[#This Row],[Cant. UND]]</f>
        <v>0</v>
      </c>
      <c r="T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" s="150" t="str">
        <f>IFERROR(IF(MOD(TABLAINV[[#This Row],[C]],2)=0,"PAR","IMPAR"),"Zona")</f>
        <v>IMPAR</v>
      </c>
      <c r="W47" s="151"/>
      <c r="X47" s="152">
        <f>IFERROR(IF(TABLAINV[[#This Row],[Cant. UND]]=0,TABLAINV[[#This Row],[PMV]]*TABLAINV[[#This Row],[Conteo Físico]],TABLAINV[[#This Row],[PMV]]*TABLAINV[[#This Row],[Cant. UND]]),0)</f>
        <v>0</v>
      </c>
      <c r="Y47" s="152">
        <f>IFERROR(ABS(TABLAINV[[#This Row],[PMV]]*TABLAINV[[#This Row],[Diferencia]]),0)</f>
        <v>0</v>
      </c>
      <c r="Z47" s="153">
        <f>IFERROR(VLOOKUP(TABLAINV[[#This Row],[Codigo Estado]],unds!O:P,2,0),"PEND.")</f>
        <v>2001</v>
      </c>
      <c r="AA47" s="153" t="str">
        <f t="shared" si="4"/>
        <v>CD09</v>
      </c>
      <c r="AB47" s="154">
        <f t="shared" ca="1" si="5"/>
        <v>45828</v>
      </c>
      <c r="AC47" s="155"/>
      <c r="AD47" s="155"/>
      <c r="AE47" s="155"/>
      <c r="AF47" s="155"/>
    </row>
    <row r="48" spans="1:32" s="156" customFormat="1" ht="24" customHeight="1" x14ac:dyDescent="0.2">
      <c r="A48" s="157" t="str">
        <f t="shared" si="3"/>
        <v>MRC01</v>
      </c>
      <c r="B48" s="145" t="str">
        <f>IF(TABLAINV[[#This Row],[Z]]="","",D48&amp;"."&amp;TEXT(E48,"000")&amp;"."&amp;TEXT(F48,"000")&amp;"."&amp;TEXT(G48,"000"))</f>
        <v>MR.C01.089.002</v>
      </c>
      <c r="C48" s="146"/>
      <c r="D48" s="147" t="s">
        <v>95</v>
      </c>
      <c r="E48" s="147" t="s">
        <v>96</v>
      </c>
      <c r="F48" s="147">
        <v>89</v>
      </c>
      <c r="G48" s="147">
        <v>2</v>
      </c>
      <c r="H48" s="147">
        <v>396035007</v>
      </c>
      <c r="I48" s="147" t="s">
        <v>153</v>
      </c>
      <c r="J48" s="158">
        <v>24</v>
      </c>
      <c r="K48" s="147" t="s">
        <v>64</v>
      </c>
      <c r="L48" s="148" t="s">
        <v>98</v>
      </c>
      <c r="M48" s="147" t="s">
        <v>99</v>
      </c>
      <c r="N48" s="146" t="s">
        <v>91</v>
      </c>
      <c r="O48" s="146">
        <v>24</v>
      </c>
      <c r="P48" s="148">
        <v>24</v>
      </c>
      <c r="Q48" s="148"/>
      <c r="R48" s="147"/>
      <c r="S48" s="149">
        <f>TABLAINV[[#This Row],[Conteo Físico]]-TABLAINV[[#This Row],[Cant. UND]]</f>
        <v>0</v>
      </c>
      <c r="T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" s="150" t="str">
        <f>IFERROR(IF(MOD(TABLAINV[[#This Row],[C]],2)=0,"PAR","IMPAR"),"Zona")</f>
        <v>IMPAR</v>
      </c>
      <c r="W48" s="151"/>
      <c r="X48" s="152">
        <f>IFERROR(IF(TABLAINV[[#This Row],[Cant. UND]]=0,TABLAINV[[#This Row],[PMV]]*TABLAINV[[#This Row],[Conteo Físico]],TABLAINV[[#This Row],[PMV]]*TABLAINV[[#This Row],[Cant. UND]]),0)</f>
        <v>0</v>
      </c>
      <c r="Y48" s="152">
        <f>IFERROR(ABS(TABLAINV[[#This Row],[PMV]]*TABLAINV[[#This Row],[Diferencia]]),0)</f>
        <v>0</v>
      </c>
      <c r="Z48" s="153">
        <f>IFERROR(VLOOKUP(TABLAINV[[#This Row],[Codigo Estado]],unds!O:P,2,0),"PEND.")</f>
        <v>2001</v>
      </c>
      <c r="AA48" s="153" t="str">
        <f t="shared" si="4"/>
        <v>CD09</v>
      </c>
      <c r="AB48" s="154">
        <f t="shared" ca="1" si="5"/>
        <v>45828</v>
      </c>
      <c r="AC48" s="155"/>
      <c r="AD48" s="155"/>
      <c r="AE48" s="155"/>
      <c r="AF48" s="155"/>
    </row>
    <row r="49" spans="1:32" s="156" customFormat="1" ht="24" customHeight="1" x14ac:dyDescent="0.2">
      <c r="A49" s="157" t="str">
        <f t="shared" si="3"/>
        <v>MRC01</v>
      </c>
      <c r="B49" s="145" t="str">
        <f>IF(TABLAINV[[#This Row],[Z]]="","",D49&amp;"."&amp;TEXT(E49,"000")&amp;"."&amp;TEXT(F49,"000")&amp;"."&amp;TEXT(G49,"000"))</f>
        <v>MR.C01.091.002</v>
      </c>
      <c r="C49" s="146"/>
      <c r="D49" s="147" t="s">
        <v>95</v>
      </c>
      <c r="E49" s="147" t="s">
        <v>96</v>
      </c>
      <c r="F49" s="147">
        <v>91</v>
      </c>
      <c r="G49" s="147">
        <v>2</v>
      </c>
      <c r="H49" s="147">
        <v>112569</v>
      </c>
      <c r="I49" s="147" t="s">
        <v>124</v>
      </c>
      <c r="J49" s="158">
        <v>12</v>
      </c>
      <c r="K49" s="147" t="s">
        <v>64</v>
      </c>
      <c r="L49" s="148" t="s">
        <v>125</v>
      </c>
      <c r="M49" s="147" t="s">
        <v>99</v>
      </c>
      <c r="N49" s="146" t="s">
        <v>91</v>
      </c>
      <c r="O49" s="146">
        <v>12</v>
      </c>
      <c r="P49" s="148">
        <v>12</v>
      </c>
      <c r="Q49" s="148"/>
      <c r="R49" s="147"/>
      <c r="S49" s="149">
        <f>TABLAINV[[#This Row],[Conteo Físico]]-TABLAINV[[#This Row],[Cant. UND]]</f>
        <v>0</v>
      </c>
      <c r="T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" s="150" t="str">
        <f>IFERROR(IF(MOD(TABLAINV[[#This Row],[C]],2)=0,"PAR","IMPAR"),"Zona")</f>
        <v>IMPAR</v>
      </c>
      <c r="W49" s="151"/>
      <c r="X49" s="152">
        <f>IFERROR(IF(TABLAINV[[#This Row],[Cant. UND]]=0,TABLAINV[[#This Row],[PMV]]*TABLAINV[[#This Row],[Conteo Físico]],TABLAINV[[#This Row],[PMV]]*TABLAINV[[#This Row],[Cant. UND]]),0)</f>
        <v>0</v>
      </c>
      <c r="Y49" s="152">
        <f>IFERROR(ABS(TABLAINV[[#This Row],[PMV]]*TABLAINV[[#This Row],[Diferencia]]),0)</f>
        <v>0</v>
      </c>
      <c r="Z49" s="153">
        <f>IFERROR(VLOOKUP(TABLAINV[[#This Row],[Codigo Estado]],unds!O:P,2,0),"PEND.")</f>
        <v>2001</v>
      </c>
      <c r="AA49" s="153" t="str">
        <f t="shared" si="4"/>
        <v>CD09</v>
      </c>
      <c r="AB49" s="154">
        <f t="shared" ca="1" si="5"/>
        <v>45828</v>
      </c>
      <c r="AC49" s="155"/>
      <c r="AD49" s="155"/>
      <c r="AE49" s="155"/>
      <c r="AF49" s="155"/>
    </row>
    <row r="50" spans="1:32" s="156" customFormat="1" ht="24" customHeight="1" x14ac:dyDescent="0.2">
      <c r="A50" s="157" t="str">
        <f t="shared" si="3"/>
        <v>MRC01</v>
      </c>
      <c r="B50" s="145" t="str">
        <f>IF(TABLAINV[[#This Row],[Z]]="","",D50&amp;"."&amp;TEXT(E50,"000")&amp;"."&amp;TEXT(F50,"000")&amp;"."&amp;TEXT(G50,"000"))</f>
        <v>MR.C01.092.002</v>
      </c>
      <c r="C50" s="146"/>
      <c r="D50" s="147" t="s">
        <v>95</v>
      </c>
      <c r="E50" s="147" t="s">
        <v>96</v>
      </c>
      <c r="F50" s="147">
        <v>92</v>
      </c>
      <c r="G50" s="147">
        <v>2</v>
      </c>
      <c r="H50" s="147">
        <v>1016134</v>
      </c>
      <c r="I50" s="147" t="s">
        <v>154</v>
      </c>
      <c r="J50" s="158">
        <v>6</v>
      </c>
      <c r="K50" s="147" t="s">
        <v>64</v>
      </c>
      <c r="L50" s="148" t="s">
        <v>98</v>
      </c>
      <c r="M50" s="147" t="s">
        <v>99</v>
      </c>
      <c r="N50" s="146" t="s">
        <v>91</v>
      </c>
      <c r="O50" s="146">
        <v>6</v>
      </c>
      <c r="P50" s="148">
        <v>6</v>
      </c>
      <c r="Q50" s="148"/>
      <c r="R50" s="147"/>
      <c r="S50" s="149">
        <f>TABLAINV[[#This Row],[Conteo Físico]]-TABLAINV[[#This Row],[Cant. UND]]</f>
        <v>0</v>
      </c>
      <c r="T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" s="150" t="str">
        <f>IFERROR(IF(MOD(TABLAINV[[#This Row],[C]],2)=0,"PAR","IMPAR"),"Zona")</f>
        <v>PAR</v>
      </c>
      <c r="W50" s="151"/>
      <c r="X50" s="152">
        <f>IFERROR(IF(TABLAINV[[#This Row],[Cant. UND]]=0,TABLAINV[[#This Row],[PMV]]*TABLAINV[[#This Row],[Conteo Físico]],TABLAINV[[#This Row],[PMV]]*TABLAINV[[#This Row],[Cant. UND]]),0)</f>
        <v>0</v>
      </c>
      <c r="Y50" s="152">
        <f>IFERROR(ABS(TABLAINV[[#This Row],[PMV]]*TABLAINV[[#This Row],[Diferencia]]),0)</f>
        <v>0</v>
      </c>
      <c r="Z50" s="153">
        <f>IFERROR(VLOOKUP(TABLAINV[[#This Row],[Codigo Estado]],unds!O:P,2,0),"PEND.")</f>
        <v>2001</v>
      </c>
      <c r="AA50" s="153" t="str">
        <f t="shared" si="4"/>
        <v>CD09</v>
      </c>
      <c r="AB50" s="154">
        <f t="shared" ca="1" si="5"/>
        <v>45828</v>
      </c>
      <c r="AC50" s="155"/>
      <c r="AD50" s="155"/>
      <c r="AE50" s="155"/>
      <c r="AF50" s="155"/>
    </row>
    <row r="51" spans="1:32" s="156" customFormat="1" ht="24" customHeight="1" x14ac:dyDescent="0.2">
      <c r="A51" s="157" t="str">
        <f t="shared" si="3"/>
        <v>MRC01</v>
      </c>
      <c r="B51" s="145" t="str">
        <f>IF(TABLAINV[[#This Row],[Z]]="","",D51&amp;"."&amp;TEXT(E51,"000")&amp;"."&amp;TEXT(F51,"000")&amp;"."&amp;TEXT(G51,"000"))</f>
        <v>MR.C01.095.001</v>
      </c>
      <c r="C51" s="146"/>
      <c r="D51" s="147" t="s">
        <v>95</v>
      </c>
      <c r="E51" s="147" t="s">
        <v>96</v>
      </c>
      <c r="F51" s="147">
        <v>95</v>
      </c>
      <c r="G51" s="147">
        <v>1</v>
      </c>
      <c r="H51" s="147">
        <v>112569</v>
      </c>
      <c r="I51" s="147" t="s">
        <v>124</v>
      </c>
      <c r="J51" s="158">
        <v>24</v>
      </c>
      <c r="K51" s="147" t="s">
        <v>64</v>
      </c>
      <c r="L51" s="148" t="s">
        <v>125</v>
      </c>
      <c r="M51" s="147" t="s">
        <v>99</v>
      </c>
      <c r="N51" s="146" t="s">
        <v>91</v>
      </c>
      <c r="O51" s="146">
        <v>24</v>
      </c>
      <c r="P51" s="148">
        <v>24</v>
      </c>
      <c r="Q51" s="148"/>
      <c r="R51" s="147"/>
      <c r="S51" s="149">
        <f>TABLAINV[[#This Row],[Conteo Físico]]-TABLAINV[[#This Row],[Cant. UND]]</f>
        <v>0</v>
      </c>
      <c r="T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" s="150" t="str">
        <f>IFERROR(IF(MOD(TABLAINV[[#This Row],[C]],2)=0,"PAR","IMPAR"),"Zona")</f>
        <v>IMPAR</v>
      </c>
      <c r="W51" s="151"/>
      <c r="X51" s="152">
        <f>IFERROR(IF(TABLAINV[[#This Row],[Cant. UND]]=0,TABLAINV[[#This Row],[PMV]]*TABLAINV[[#This Row],[Conteo Físico]],TABLAINV[[#This Row],[PMV]]*TABLAINV[[#This Row],[Cant. UND]]),0)</f>
        <v>0</v>
      </c>
      <c r="Y51" s="152">
        <f>IFERROR(ABS(TABLAINV[[#This Row],[PMV]]*TABLAINV[[#This Row],[Diferencia]]),0)</f>
        <v>0</v>
      </c>
      <c r="Z51" s="153">
        <f>IFERROR(VLOOKUP(TABLAINV[[#This Row],[Codigo Estado]],unds!O:P,2,0),"PEND.")</f>
        <v>2001</v>
      </c>
      <c r="AA51" s="153" t="str">
        <f t="shared" si="4"/>
        <v>CD09</v>
      </c>
      <c r="AB51" s="154">
        <f t="shared" ca="1" si="5"/>
        <v>45828</v>
      </c>
      <c r="AC51" s="155"/>
      <c r="AD51" s="155"/>
      <c r="AE51" s="155"/>
      <c r="AF51" s="155"/>
    </row>
    <row r="52" spans="1:32" s="156" customFormat="1" ht="24" customHeight="1" x14ac:dyDescent="0.2">
      <c r="A52" s="157" t="str">
        <f t="shared" si="3"/>
        <v>MRC01</v>
      </c>
      <c r="B52" s="145" t="str">
        <f>IF(TABLAINV[[#This Row],[Z]]="","",D52&amp;"."&amp;TEXT(E52,"000")&amp;"."&amp;TEXT(F52,"000")&amp;"."&amp;TEXT(G52,"000"))</f>
        <v>MR.C01.096.001</v>
      </c>
      <c r="C52" s="146"/>
      <c r="D52" s="147" t="s">
        <v>95</v>
      </c>
      <c r="E52" s="147" t="s">
        <v>96</v>
      </c>
      <c r="F52" s="147">
        <v>96</v>
      </c>
      <c r="G52" s="147">
        <v>1</v>
      </c>
      <c r="H52" s="147">
        <v>1014462</v>
      </c>
      <c r="I52" s="147" t="s">
        <v>155</v>
      </c>
      <c r="J52" s="158">
        <v>3</v>
      </c>
      <c r="K52" s="147" t="s">
        <v>64</v>
      </c>
      <c r="L52" s="148" t="s">
        <v>115</v>
      </c>
      <c r="M52" s="147" t="s">
        <v>99</v>
      </c>
      <c r="N52" s="146" t="s">
        <v>91</v>
      </c>
      <c r="O52" s="146">
        <v>3</v>
      </c>
      <c r="P52" s="148">
        <v>3</v>
      </c>
      <c r="Q52" s="148"/>
      <c r="R52" s="147"/>
      <c r="S52" s="149">
        <f>TABLAINV[[#This Row],[Conteo Físico]]-TABLAINV[[#This Row],[Cant. UND]]</f>
        <v>0</v>
      </c>
      <c r="T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" s="150" t="str">
        <f>IFERROR(IF(MOD(TABLAINV[[#This Row],[C]],2)=0,"PAR","IMPAR"),"Zona")</f>
        <v>PAR</v>
      </c>
      <c r="W52" s="151"/>
      <c r="X52" s="152">
        <f>IFERROR(IF(TABLAINV[[#This Row],[Cant. UND]]=0,TABLAINV[[#This Row],[PMV]]*TABLAINV[[#This Row],[Conteo Físico]],TABLAINV[[#This Row],[PMV]]*TABLAINV[[#This Row],[Cant. UND]]),0)</f>
        <v>0</v>
      </c>
      <c r="Y52" s="152">
        <f>IFERROR(ABS(TABLAINV[[#This Row],[PMV]]*TABLAINV[[#This Row],[Diferencia]]),0)</f>
        <v>0</v>
      </c>
      <c r="Z52" s="153">
        <f>IFERROR(VLOOKUP(TABLAINV[[#This Row],[Codigo Estado]],unds!O:P,2,0),"PEND.")</f>
        <v>2001</v>
      </c>
      <c r="AA52" s="153" t="str">
        <f t="shared" si="4"/>
        <v>CD09</v>
      </c>
      <c r="AB52" s="154">
        <f t="shared" ca="1" si="5"/>
        <v>45828</v>
      </c>
      <c r="AC52" s="155"/>
      <c r="AD52" s="155"/>
      <c r="AE52" s="155"/>
      <c r="AF52" s="155"/>
    </row>
    <row r="53" spans="1:32" s="156" customFormat="1" ht="24" customHeight="1" x14ac:dyDescent="0.2">
      <c r="A53" s="157" t="str">
        <f t="shared" si="3"/>
        <v>MRC01</v>
      </c>
      <c r="B53" s="145" t="str">
        <f>IF(TABLAINV[[#This Row],[Z]]="","",D53&amp;"."&amp;TEXT(E53,"000")&amp;"."&amp;TEXT(F53,"000")&amp;"."&amp;TEXT(G53,"000"))</f>
        <v>MR.C01.096.002</v>
      </c>
      <c r="C53" s="146"/>
      <c r="D53" s="147" t="s">
        <v>95</v>
      </c>
      <c r="E53" s="147" t="s">
        <v>96</v>
      </c>
      <c r="F53" s="147">
        <v>96</v>
      </c>
      <c r="G53" s="147">
        <v>2</v>
      </c>
      <c r="H53" s="147">
        <v>1021546</v>
      </c>
      <c r="I53" s="147" t="s">
        <v>156</v>
      </c>
      <c r="J53" s="158">
        <v>18</v>
      </c>
      <c r="K53" s="147" t="s">
        <v>64</v>
      </c>
      <c r="L53" s="148" t="s">
        <v>98</v>
      </c>
      <c r="M53" s="147" t="s">
        <v>99</v>
      </c>
      <c r="N53" s="146" t="s">
        <v>91</v>
      </c>
      <c r="O53" s="146">
        <v>18</v>
      </c>
      <c r="P53" s="148">
        <v>18</v>
      </c>
      <c r="Q53" s="148"/>
      <c r="R53" s="147"/>
      <c r="S53" s="149">
        <f>TABLAINV[[#This Row],[Conteo Físico]]-TABLAINV[[#This Row],[Cant. UND]]</f>
        <v>0</v>
      </c>
      <c r="T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" s="150" t="str">
        <f>IFERROR(IF(MOD(TABLAINV[[#This Row],[C]],2)=0,"PAR","IMPAR"),"Zona")</f>
        <v>PAR</v>
      </c>
      <c r="W53" s="151"/>
      <c r="X53" s="152">
        <f>IFERROR(IF(TABLAINV[[#This Row],[Cant. UND]]=0,TABLAINV[[#This Row],[PMV]]*TABLAINV[[#This Row],[Conteo Físico]],TABLAINV[[#This Row],[PMV]]*TABLAINV[[#This Row],[Cant. UND]]),0)</f>
        <v>0</v>
      </c>
      <c r="Y53" s="152">
        <f>IFERROR(ABS(TABLAINV[[#This Row],[PMV]]*TABLAINV[[#This Row],[Diferencia]]),0)</f>
        <v>0</v>
      </c>
      <c r="Z53" s="153">
        <f>IFERROR(VLOOKUP(TABLAINV[[#This Row],[Codigo Estado]],unds!O:P,2,0),"PEND.")</f>
        <v>2001</v>
      </c>
      <c r="AA53" s="153" t="str">
        <f t="shared" si="4"/>
        <v>CD09</v>
      </c>
      <c r="AB53" s="154">
        <f t="shared" ca="1" si="5"/>
        <v>45828</v>
      </c>
      <c r="AC53" s="155"/>
      <c r="AD53" s="155"/>
      <c r="AE53" s="155"/>
      <c r="AF53" s="155"/>
    </row>
    <row r="54" spans="1:32" s="156" customFormat="1" ht="24" customHeight="1" x14ac:dyDescent="0.2">
      <c r="A54" s="157" t="str">
        <f t="shared" si="3"/>
        <v>MRC01</v>
      </c>
      <c r="B54" s="145" t="str">
        <f>IF(TABLAINV[[#This Row],[Z]]="","",D54&amp;"."&amp;TEXT(E54,"000")&amp;"."&amp;TEXT(F54,"000")&amp;"."&amp;TEXT(G54,"000"))</f>
        <v>MR.C01.098.001</v>
      </c>
      <c r="C54" s="146"/>
      <c r="D54" s="147" t="s">
        <v>95</v>
      </c>
      <c r="E54" s="147" t="s">
        <v>96</v>
      </c>
      <c r="F54" s="147">
        <v>98</v>
      </c>
      <c r="G54" s="147">
        <v>1</v>
      </c>
      <c r="H54" s="147">
        <v>560877</v>
      </c>
      <c r="I54" s="147" t="s">
        <v>157</v>
      </c>
      <c r="J54" s="158">
        <v>9</v>
      </c>
      <c r="K54" s="147" t="s">
        <v>64</v>
      </c>
      <c r="L54" s="148" t="s">
        <v>115</v>
      </c>
      <c r="M54" s="147" t="s">
        <v>99</v>
      </c>
      <c r="N54" s="146" t="s">
        <v>91</v>
      </c>
      <c r="O54" s="146">
        <v>9</v>
      </c>
      <c r="P54" s="148">
        <v>9</v>
      </c>
      <c r="Q54" s="148"/>
      <c r="R54" s="147"/>
      <c r="S54" s="149">
        <f>TABLAINV[[#This Row],[Conteo Físico]]-TABLAINV[[#This Row],[Cant. UND]]</f>
        <v>0</v>
      </c>
      <c r="T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" s="150" t="str">
        <f>IFERROR(IF(MOD(TABLAINV[[#This Row],[C]],2)=0,"PAR","IMPAR"),"Zona")</f>
        <v>PAR</v>
      </c>
      <c r="W54" s="151"/>
      <c r="X54" s="152">
        <f>IFERROR(IF(TABLAINV[[#This Row],[Cant. UND]]=0,TABLAINV[[#This Row],[PMV]]*TABLAINV[[#This Row],[Conteo Físico]],TABLAINV[[#This Row],[PMV]]*TABLAINV[[#This Row],[Cant. UND]]),0)</f>
        <v>0</v>
      </c>
      <c r="Y54" s="152">
        <f>IFERROR(ABS(TABLAINV[[#This Row],[PMV]]*TABLAINV[[#This Row],[Diferencia]]),0)</f>
        <v>0</v>
      </c>
      <c r="Z54" s="153">
        <f>IFERROR(VLOOKUP(TABLAINV[[#This Row],[Codigo Estado]],unds!O:P,2,0),"PEND.")</f>
        <v>2001</v>
      </c>
      <c r="AA54" s="153" t="str">
        <f t="shared" si="4"/>
        <v>CD09</v>
      </c>
      <c r="AB54" s="154">
        <f t="shared" ca="1" si="5"/>
        <v>45828</v>
      </c>
      <c r="AC54" s="155"/>
      <c r="AD54" s="155"/>
      <c r="AE54" s="155"/>
      <c r="AF54" s="155"/>
    </row>
    <row r="55" spans="1:32" s="156" customFormat="1" ht="24" customHeight="1" x14ac:dyDescent="0.2">
      <c r="A55" s="157" t="str">
        <f t="shared" si="3"/>
        <v>MRC01</v>
      </c>
      <c r="B55" s="145" t="str">
        <f>IF(TABLAINV[[#This Row],[Z]]="","",D55&amp;"."&amp;TEXT(E55,"000")&amp;"."&amp;TEXT(F55,"000")&amp;"."&amp;TEXT(G55,"000"))</f>
        <v>MR.C01.098.002</v>
      </c>
      <c r="C55" s="146"/>
      <c r="D55" s="147" t="s">
        <v>95</v>
      </c>
      <c r="E55" s="147" t="s">
        <v>96</v>
      </c>
      <c r="F55" s="147">
        <v>98</v>
      </c>
      <c r="G55" s="147">
        <v>2</v>
      </c>
      <c r="H55" s="147">
        <v>531943</v>
      </c>
      <c r="I55" s="147" t="s">
        <v>158</v>
      </c>
      <c r="J55" s="158">
        <v>12</v>
      </c>
      <c r="K55" s="147" t="s">
        <v>64</v>
      </c>
      <c r="L55" s="148" t="s">
        <v>115</v>
      </c>
      <c r="M55" s="147" t="s">
        <v>99</v>
      </c>
      <c r="N55" s="146" t="s">
        <v>91</v>
      </c>
      <c r="O55" s="146">
        <v>12</v>
      </c>
      <c r="P55" s="148">
        <v>12</v>
      </c>
      <c r="Q55" s="148"/>
      <c r="R55" s="147"/>
      <c r="S55" s="149">
        <f>TABLAINV[[#This Row],[Conteo Físico]]-TABLAINV[[#This Row],[Cant. UND]]</f>
        <v>0</v>
      </c>
      <c r="T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" s="150" t="str">
        <f>IFERROR(IF(MOD(TABLAINV[[#This Row],[C]],2)=0,"PAR","IMPAR"),"Zona")</f>
        <v>PAR</v>
      </c>
      <c r="W55" s="151"/>
      <c r="X55" s="152">
        <f>IFERROR(IF(TABLAINV[[#This Row],[Cant. UND]]=0,TABLAINV[[#This Row],[PMV]]*TABLAINV[[#This Row],[Conteo Físico]],TABLAINV[[#This Row],[PMV]]*TABLAINV[[#This Row],[Cant. UND]]),0)</f>
        <v>0</v>
      </c>
      <c r="Y55" s="152">
        <f>IFERROR(ABS(TABLAINV[[#This Row],[PMV]]*TABLAINV[[#This Row],[Diferencia]]),0)</f>
        <v>0</v>
      </c>
      <c r="Z55" s="153">
        <f>IFERROR(VLOOKUP(TABLAINV[[#This Row],[Codigo Estado]],unds!O:P,2,0),"PEND.")</f>
        <v>2001</v>
      </c>
      <c r="AA55" s="153" t="str">
        <f t="shared" si="4"/>
        <v>CD09</v>
      </c>
      <c r="AB55" s="154">
        <f t="shared" ca="1" si="5"/>
        <v>45828</v>
      </c>
      <c r="AC55" s="155"/>
      <c r="AD55" s="155"/>
      <c r="AE55" s="155"/>
      <c r="AF55" s="155"/>
    </row>
    <row r="56" spans="1:32" s="156" customFormat="1" ht="24" customHeight="1" x14ac:dyDescent="0.2">
      <c r="A56" s="157" t="str">
        <f t="shared" si="3"/>
        <v>MRC01</v>
      </c>
      <c r="B56" s="145" t="str">
        <f>IF(TABLAINV[[#This Row],[Z]]="","",D56&amp;"."&amp;TEXT(E56,"000")&amp;"."&amp;TEXT(F56,"000")&amp;"."&amp;TEXT(G56,"000"))</f>
        <v>MR.C01.100.001</v>
      </c>
      <c r="C56" s="146"/>
      <c r="D56" s="147" t="s">
        <v>95</v>
      </c>
      <c r="E56" s="147" t="s">
        <v>96</v>
      </c>
      <c r="F56" s="147">
        <v>100</v>
      </c>
      <c r="G56" s="147">
        <v>1</v>
      </c>
      <c r="H56" s="147">
        <v>482548</v>
      </c>
      <c r="I56" s="147" t="s">
        <v>159</v>
      </c>
      <c r="J56" s="158">
        <v>3</v>
      </c>
      <c r="K56" s="147" t="s">
        <v>64</v>
      </c>
      <c r="L56" s="148" t="s">
        <v>115</v>
      </c>
      <c r="M56" s="147" t="s">
        <v>99</v>
      </c>
      <c r="N56" s="146" t="s">
        <v>91</v>
      </c>
      <c r="O56" s="146">
        <v>3</v>
      </c>
      <c r="P56" s="148">
        <v>3</v>
      </c>
      <c r="Q56" s="148"/>
      <c r="R56" s="147"/>
      <c r="S56" s="149">
        <f>TABLAINV[[#This Row],[Conteo Físico]]-TABLAINV[[#This Row],[Cant. UND]]</f>
        <v>0</v>
      </c>
      <c r="T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" s="150" t="str">
        <f>IFERROR(IF(MOD(TABLAINV[[#This Row],[C]],2)=0,"PAR","IMPAR"),"Zona")</f>
        <v>PAR</v>
      </c>
      <c r="W56" s="151"/>
      <c r="X56" s="152">
        <f>IFERROR(IF(TABLAINV[[#This Row],[Cant. UND]]=0,TABLAINV[[#This Row],[PMV]]*TABLAINV[[#This Row],[Conteo Físico]],TABLAINV[[#This Row],[PMV]]*TABLAINV[[#This Row],[Cant. UND]]),0)</f>
        <v>0</v>
      </c>
      <c r="Y56" s="152">
        <f>IFERROR(ABS(TABLAINV[[#This Row],[PMV]]*TABLAINV[[#This Row],[Diferencia]]),0)</f>
        <v>0</v>
      </c>
      <c r="Z56" s="153">
        <f>IFERROR(VLOOKUP(TABLAINV[[#This Row],[Codigo Estado]],unds!O:P,2,0),"PEND.")</f>
        <v>2001</v>
      </c>
      <c r="AA56" s="153" t="str">
        <f t="shared" si="4"/>
        <v>CD09</v>
      </c>
      <c r="AB56" s="154">
        <f t="shared" ca="1" si="5"/>
        <v>45828</v>
      </c>
      <c r="AC56" s="155"/>
      <c r="AD56" s="155"/>
      <c r="AE56" s="155"/>
      <c r="AF56" s="155"/>
    </row>
    <row r="57" spans="1:32" s="156" customFormat="1" ht="24" customHeight="1" x14ac:dyDescent="0.2">
      <c r="A57" s="157" t="str">
        <f t="shared" si="3"/>
        <v>MRC01</v>
      </c>
      <c r="B57" s="145" t="str">
        <f>IF(TABLAINV[[#This Row],[Z]]="","",D57&amp;"."&amp;TEXT(E57,"000")&amp;"."&amp;TEXT(F57,"000")&amp;"."&amp;TEXT(G57,"000"))</f>
        <v>MR.C01.100.002</v>
      </c>
      <c r="C57" s="146"/>
      <c r="D57" s="147" t="s">
        <v>95</v>
      </c>
      <c r="E57" s="147" t="s">
        <v>96</v>
      </c>
      <c r="F57" s="147">
        <v>100</v>
      </c>
      <c r="G57" s="147">
        <v>2</v>
      </c>
      <c r="H57" s="147">
        <v>1021543</v>
      </c>
      <c r="I57" s="147" t="s">
        <v>160</v>
      </c>
      <c r="J57" s="158">
        <v>17</v>
      </c>
      <c r="K57" s="147" t="s">
        <v>64</v>
      </c>
      <c r="L57" s="148" t="s">
        <v>161</v>
      </c>
      <c r="M57" s="147" t="s">
        <v>99</v>
      </c>
      <c r="N57" s="146" t="s">
        <v>91</v>
      </c>
      <c r="O57" s="146">
        <v>17</v>
      </c>
      <c r="P57" s="148">
        <v>17</v>
      </c>
      <c r="Q57" s="148"/>
      <c r="R57" s="147"/>
      <c r="S57" s="149">
        <f>TABLAINV[[#This Row],[Conteo Físico]]-TABLAINV[[#This Row],[Cant. UND]]</f>
        <v>0</v>
      </c>
      <c r="T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" s="150" t="str">
        <f>IFERROR(IF(MOD(TABLAINV[[#This Row],[C]],2)=0,"PAR","IMPAR"),"Zona")</f>
        <v>PAR</v>
      </c>
      <c r="W57" s="151"/>
      <c r="X57" s="152">
        <f>IFERROR(IF(TABLAINV[[#This Row],[Cant. UND]]=0,TABLAINV[[#This Row],[PMV]]*TABLAINV[[#This Row],[Conteo Físico]],TABLAINV[[#This Row],[PMV]]*TABLAINV[[#This Row],[Cant. UND]]),0)</f>
        <v>0</v>
      </c>
      <c r="Y57" s="152">
        <f>IFERROR(ABS(TABLAINV[[#This Row],[PMV]]*TABLAINV[[#This Row],[Diferencia]]),0)</f>
        <v>0</v>
      </c>
      <c r="Z57" s="153">
        <f>IFERROR(VLOOKUP(TABLAINV[[#This Row],[Codigo Estado]],unds!O:P,2,0),"PEND.")</f>
        <v>2001</v>
      </c>
      <c r="AA57" s="153" t="str">
        <f t="shared" si="4"/>
        <v>CD09</v>
      </c>
      <c r="AB57" s="154">
        <f t="shared" ca="1" si="5"/>
        <v>45828</v>
      </c>
      <c r="AC57" s="155"/>
      <c r="AD57" s="155"/>
      <c r="AE57" s="155"/>
      <c r="AF57" s="155"/>
    </row>
    <row r="58" spans="1:32" s="156" customFormat="1" ht="24" customHeight="1" x14ac:dyDescent="0.2">
      <c r="A58" s="157" t="str">
        <f t="shared" si="3"/>
        <v>MRC01</v>
      </c>
      <c r="B58" s="145" t="str">
        <f>IF(TABLAINV[[#This Row],[Z]]="","",D58&amp;"."&amp;TEXT(E58,"000")&amp;"."&amp;TEXT(F58,"000")&amp;"."&amp;TEXT(G58,"000"))</f>
        <v>MR.C01.101.002</v>
      </c>
      <c r="C58" s="146"/>
      <c r="D58" s="147" t="s">
        <v>95</v>
      </c>
      <c r="E58" s="147" t="s">
        <v>96</v>
      </c>
      <c r="F58" s="147">
        <v>101</v>
      </c>
      <c r="G58" s="147">
        <v>2</v>
      </c>
      <c r="H58" s="147">
        <v>1014462</v>
      </c>
      <c r="I58" s="147" t="s">
        <v>155</v>
      </c>
      <c r="J58" s="158">
        <v>3</v>
      </c>
      <c r="K58" s="147" t="s">
        <v>64</v>
      </c>
      <c r="L58" s="148" t="s">
        <v>115</v>
      </c>
      <c r="M58" s="147" t="s">
        <v>99</v>
      </c>
      <c r="N58" s="146" t="s">
        <v>91</v>
      </c>
      <c r="O58" s="146">
        <v>3</v>
      </c>
      <c r="P58" s="148">
        <v>3</v>
      </c>
      <c r="Q58" s="148"/>
      <c r="R58" s="147"/>
      <c r="S58" s="149">
        <f>TABLAINV[[#This Row],[Conteo Físico]]-TABLAINV[[#This Row],[Cant. UND]]</f>
        <v>0</v>
      </c>
      <c r="T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" s="150" t="str">
        <f>IFERROR(IF(MOD(TABLAINV[[#This Row],[C]],2)=0,"PAR","IMPAR"),"Zona")</f>
        <v>IMPAR</v>
      </c>
      <c r="W58" s="151"/>
      <c r="X58" s="152">
        <f>IFERROR(IF(TABLAINV[[#This Row],[Cant. UND]]=0,TABLAINV[[#This Row],[PMV]]*TABLAINV[[#This Row],[Conteo Físico]],TABLAINV[[#This Row],[PMV]]*TABLAINV[[#This Row],[Cant. UND]]),0)</f>
        <v>0</v>
      </c>
      <c r="Y58" s="152">
        <f>IFERROR(ABS(TABLAINV[[#This Row],[PMV]]*TABLAINV[[#This Row],[Diferencia]]),0)</f>
        <v>0</v>
      </c>
      <c r="Z58" s="153">
        <f>IFERROR(VLOOKUP(TABLAINV[[#This Row],[Codigo Estado]],unds!O:P,2,0),"PEND.")</f>
        <v>2001</v>
      </c>
      <c r="AA58" s="153" t="str">
        <f t="shared" si="4"/>
        <v>CD09</v>
      </c>
      <c r="AB58" s="154">
        <f t="shared" ca="1" si="5"/>
        <v>45828</v>
      </c>
      <c r="AC58" s="155"/>
      <c r="AD58" s="155"/>
      <c r="AE58" s="155"/>
      <c r="AF58" s="155"/>
    </row>
    <row r="59" spans="1:32" s="156" customFormat="1" ht="24" customHeight="1" x14ac:dyDescent="0.2">
      <c r="A59" s="157" t="str">
        <f t="shared" si="3"/>
        <v>MRC01</v>
      </c>
      <c r="B59" s="145" t="str">
        <f>IF(TABLAINV[[#This Row],[Z]]="","",D59&amp;"."&amp;TEXT(E59,"000")&amp;"."&amp;TEXT(F59,"000")&amp;"."&amp;TEXT(G59,"000"))</f>
        <v>MR.C01.102.001</v>
      </c>
      <c r="C59" s="146"/>
      <c r="D59" s="147" t="s">
        <v>95</v>
      </c>
      <c r="E59" s="147" t="s">
        <v>96</v>
      </c>
      <c r="F59" s="147">
        <v>102</v>
      </c>
      <c r="G59" s="147">
        <v>1</v>
      </c>
      <c r="H59" s="147">
        <v>396035003</v>
      </c>
      <c r="I59" s="147" t="s">
        <v>132</v>
      </c>
      <c r="J59" s="158">
        <v>24</v>
      </c>
      <c r="K59" s="147" t="s">
        <v>64</v>
      </c>
      <c r="L59" s="148" t="s">
        <v>98</v>
      </c>
      <c r="M59" s="147" t="s">
        <v>99</v>
      </c>
      <c r="N59" s="146" t="s">
        <v>91</v>
      </c>
      <c r="O59" s="146">
        <v>24</v>
      </c>
      <c r="P59" s="148">
        <v>24</v>
      </c>
      <c r="Q59" s="148"/>
      <c r="R59" s="147"/>
      <c r="S59" s="149">
        <f>TABLAINV[[#This Row],[Conteo Físico]]-TABLAINV[[#This Row],[Cant. UND]]</f>
        <v>0</v>
      </c>
      <c r="T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" s="150" t="str">
        <f>IFERROR(IF(MOD(TABLAINV[[#This Row],[C]],2)=0,"PAR","IMPAR"),"Zona")</f>
        <v>PAR</v>
      </c>
      <c r="W59" s="151"/>
      <c r="X59" s="152">
        <f>IFERROR(IF(TABLAINV[[#This Row],[Cant. UND]]=0,TABLAINV[[#This Row],[PMV]]*TABLAINV[[#This Row],[Conteo Físico]],TABLAINV[[#This Row],[PMV]]*TABLAINV[[#This Row],[Cant. UND]]),0)</f>
        <v>0</v>
      </c>
      <c r="Y59" s="152">
        <f>IFERROR(ABS(TABLAINV[[#This Row],[PMV]]*TABLAINV[[#This Row],[Diferencia]]),0)</f>
        <v>0</v>
      </c>
      <c r="Z59" s="153">
        <f>IFERROR(VLOOKUP(TABLAINV[[#This Row],[Codigo Estado]],unds!O:P,2,0),"PEND.")</f>
        <v>2001</v>
      </c>
      <c r="AA59" s="153" t="str">
        <f t="shared" si="4"/>
        <v>CD09</v>
      </c>
      <c r="AB59" s="154">
        <f t="shared" ca="1" si="5"/>
        <v>45828</v>
      </c>
      <c r="AC59" s="155"/>
      <c r="AD59" s="155"/>
      <c r="AE59" s="155"/>
      <c r="AF59" s="155"/>
    </row>
    <row r="60" spans="1:32" s="156" customFormat="1" ht="24" customHeight="1" x14ac:dyDescent="0.2">
      <c r="A60" s="157" t="str">
        <f t="shared" si="3"/>
        <v>MRC01</v>
      </c>
      <c r="B60" s="145" t="str">
        <f>IF(TABLAINV[[#This Row],[Z]]="","",D60&amp;"."&amp;TEXT(E60,"000")&amp;"."&amp;TEXT(F60,"000")&amp;"."&amp;TEXT(G60,"000"))</f>
        <v>MR.C01.102.002</v>
      </c>
      <c r="C60" s="146"/>
      <c r="D60" s="147" t="s">
        <v>95</v>
      </c>
      <c r="E60" s="147" t="s">
        <v>96</v>
      </c>
      <c r="F60" s="147">
        <v>102</v>
      </c>
      <c r="G60" s="147">
        <v>2</v>
      </c>
      <c r="H60" s="147">
        <v>353468</v>
      </c>
      <c r="I60" s="147" t="s">
        <v>162</v>
      </c>
      <c r="J60" s="158">
        <v>12</v>
      </c>
      <c r="K60" s="147" t="s">
        <v>64</v>
      </c>
      <c r="L60" s="148" t="s">
        <v>115</v>
      </c>
      <c r="M60" s="147" t="s">
        <v>99</v>
      </c>
      <c r="N60" s="146" t="s">
        <v>91</v>
      </c>
      <c r="O60" s="146">
        <v>12</v>
      </c>
      <c r="P60" s="148">
        <v>12</v>
      </c>
      <c r="Q60" s="148"/>
      <c r="R60" s="147"/>
      <c r="S60" s="149">
        <f>TABLAINV[[#This Row],[Conteo Físico]]-TABLAINV[[#This Row],[Cant. UND]]</f>
        <v>0</v>
      </c>
      <c r="T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" s="150" t="str">
        <f>IFERROR(IF(MOD(TABLAINV[[#This Row],[C]],2)=0,"PAR","IMPAR"),"Zona")</f>
        <v>PAR</v>
      </c>
      <c r="W60" s="151"/>
      <c r="X60" s="152">
        <f>IFERROR(IF(TABLAINV[[#This Row],[Cant. UND]]=0,TABLAINV[[#This Row],[PMV]]*TABLAINV[[#This Row],[Conteo Físico]],TABLAINV[[#This Row],[PMV]]*TABLAINV[[#This Row],[Cant. UND]]),0)</f>
        <v>0</v>
      </c>
      <c r="Y60" s="152">
        <f>IFERROR(ABS(TABLAINV[[#This Row],[PMV]]*TABLAINV[[#This Row],[Diferencia]]),0)</f>
        <v>0</v>
      </c>
      <c r="Z60" s="153">
        <f>IFERROR(VLOOKUP(TABLAINV[[#This Row],[Codigo Estado]],unds!O:P,2,0),"PEND.")</f>
        <v>2001</v>
      </c>
      <c r="AA60" s="153" t="str">
        <f t="shared" si="4"/>
        <v>CD09</v>
      </c>
      <c r="AB60" s="154">
        <f t="shared" ca="1" si="5"/>
        <v>45828</v>
      </c>
      <c r="AC60" s="155"/>
      <c r="AD60" s="155"/>
      <c r="AE60" s="155"/>
      <c r="AF60" s="155"/>
    </row>
    <row r="61" spans="1:32" s="156" customFormat="1" ht="24" customHeight="1" x14ac:dyDescent="0.2">
      <c r="A61" s="157" t="str">
        <f t="shared" si="3"/>
        <v>MRC01</v>
      </c>
      <c r="B61" s="145" t="str">
        <f>IF(TABLAINV[[#This Row],[Z]]="","",D61&amp;"."&amp;TEXT(E61,"000")&amp;"."&amp;TEXT(F61,"000")&amp;"."&amp;TEXT(G61,"000"))</f>
        <v>MR.C01.104.002</v>
      </c>
      <c r="C61" s="146"/>
      <c r="D61" s="147" t="s">
        <v>95</v>
      </c>
      <c r="E61" s="147" t="s">
        <v>96</v>
      </c>
      <c r="F61" s="147">
        <v>104</v>
      </c>
      <c r="G61" s="147">
        <v>2</v>
      </c>
      <c r="H61" s="147">
        <v>1016137</v>
      </c>
      <c r="I61" s="147" t="s">
        <v>148</v>
      </c>
      <c r="J61" s="158">
        <v>9</v>
      </c>
      <c r="K61" s="147" t="s">
        <v>64</v>
      </c>
      <c r="L61" s="148" t="s">
        <v>98</v>
      </c>
      <c r="M61" s="147" t="s">
        <v>99</v>
      </c>
      <c r="N61" s="146" t="s">
        <v>91</v>
      </c>
      <c r="O61" s="146">
        <v>9</v>
      </c>
      <c r="P61" s="148">
        <v>9</v>
      </c>
      <c r="Q61" s="148"/>
      <c r="R61" s="147"/>
      <c r="S61" s="149">
        <f>TABLAINV[[#This Row],[Conteo Físico]]-TABLAINV[[#This Row],[Cant. UND]]</f>
        <v>0</v>
      </c>
      <c r="T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" s="150" t="str">
        <f>IFERROR(IF(MOD(TABLAINV[[#This Row],[C]],2)=0,"PAR","IMPAR"),"Zona")</f>
        <v>PAR</v>
      </c>
      <c r="W61" s="151"/>
      <c r="X61" s="152">
        <f>IFERROR(IF(TABLAINV[[#This Row],[Cant. UND]]=0,TABLAINV[[#This Row],[PMV]]*TABLAINV[[#This Row],[Conteo Físico]],TABLAINV[[#This Row],[PMV]]*TABLAINV[[#This Row],[Cant. UND]]),0)</f>
        <v>0</v>
      </c>
      <c r="Y61" s="152">
        <f>IFERROR(ABS(TABLAINV[[#This Row],[PMV]]*TABLAINV[[#This Row],[Diferencia]]),0)</f>
        <v>0</v>
      </c>
      <c r="Z61" s="153">
        <f>IFERROR(VLOOKUP(TABLAINV[[#This Row],[Codigo Estado]],unds!O:P,2,0),"PEND.")</f>
        <v>2001</v>
      </c>
      <c r="AA61" s="153" t="str">
        <f t="shared" si="4"/>
        <v>CD09</v>
      </c>
      <c r="AB61" s="154">
        <f t="shared" ca="1" si="5"/>
        <v>45828</v>
      </c>
      <c r="AC61" s="155"/>
      <c r="AD61" s="155"/>
      <c r="AE61" s="155"/>
      <c r="AF61" s="155"/>
    </row>
    <row r="62" spans="1:32" s="156" customFormat="1" ht="24" customHeight="1" x14ac:dyDescent="0.2">
      <c r="A62" s="157" t="str">
        <f t="shared" si="3"/>
        <v>MRC01</v>
      </c>
      <c r="B62" s="145" t="str">
        <f>IF(TABLAINV[[#This Row],[Z]]="","",D62&amp;"."&amp;TEXT(E62,"000")&amp;"."&amp;TEXT(F62,"000")&amp;"."&amp;TEXT(G62,"000"))</f>
        <v>MR.C01.105.001</v>
      </c>
      <c r="C62" s="146"/>
      <c r="D62" s="147" t="s">
        <v>95</v>
      </c>
      <c r="E62" s="147" t="s">
        <v>96</v>
      </c>
      <c r="F62" s="147">
        <v>105</v>
      </c>
      <c r="G62" s="147">
        <v>1</v>
      </c>
      <c r="H62" s="147">
        <v>558895</v>
      </c>
      <c r="I62" s="147" t="s">
        <v>163</v>
      </c>
      <c r="J62" s="158">
        <v>12</v>
      </c>
      <c r="K62" s="147" t="s">
        <v>64</v>
      </c>
      <c r="L62" s="148" t="s">
        <v>164</v>
      </c>
      <c r="M62" s="147" t="s">
        <v>99</v>
      </c>
      <c r="N62" s="146" t="s">
        <v>91</v>
      </c>
      <c r="O62" s="146">
        <v>12</v>
      </c>
      <c r="P62" s="148">
        <v>12</v>
      </c>
      <c r="Q62" s="148"/>
      <c r="R62" s="147"/>
      <c r="S62" s="149">
        <f>TABLAINV[[#This Row],[Conteo Físico]]-TABLAINV[[#This Row],[Cant. UND]]</f>
        <v>0</v>
      </c>
      <c r="T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" s="150" t="str">
        <f>IFERROR(IF(MOD(TABLAINV[[#This Row],[C]],2)=0,"PAR","IMPAR"),"Zona")</f>
        <v>IMPAR</v>
      </c>
      <c r="W62" s="151"/>
      <c r="X62" s="152">
        <f>IFERROR(IF(TABLAINV[[#This Row],[Cant. UND]]=0,TABLAINV[[#This Row],[PMV]]*TABLAINV[[#This Row],[Conteo Físico]],TABLAINV[[#This Row],[PMV]]*TABLAINV[[#This Row],[Cant. UND]]),0)</f>
        <v>0</v>
      </c>
      <c r="Y62" s="152">
        <f>IFERROR(ABS(TABLAINV[[#This Row],[PMV]]*TABLAINV[[#This Row],[Diferencia]]),0)</f>
        <v>0</v>
      </c>
      <c r="Z62" s="153">
        <f>IFERROR(VLOOKUP(TABLAINV[[#This Row],[Codigo Estado]],unds!O:P,2,0),"PEND.")</f>
        <v>2001</v>
      </c>
      <c r="AA62" s="153" t="str">
        <f t="shared" si="4"/>
        <v>CD09</v>
      </c>
      <c r="AB62" s="154">
        <f t="shared" ca="1" si="5"/>
        <v>45828</v>
      </c>
      <c r="AC62" s="155"/>
      <c r="AD62" s="155"/>
      <c r="AE62" s="155"/>
      <c r="AF62" s="155"/>
    </row>
    <row r="63" spans="1:32" s="156" customFormat="1" ht="24" customHeight="1" x14ac:dyDescent="0.2">
      <c r="A63" s="157" t="str">
        <f t="shared" si="3"/>
        <v>MRC01</v>
      </c>
      <c r="B63" s="145" t="str">
        <f>IF(TABLAINV[[#This Row],[Z]]="","",D63&amp;"."&amp;TEXT(E63,"000")&amp;"."&amp;TEXT(F63,"000")&amp;"."&amp;TEXT(G63,"000"))</f>
        <v>MR.C01.105.002</v>
      </c>
      <c r="C63" s="146"/>
      <c r="D63" s="147" t="s">
        <v>95</v>
      </c>
      <c r="E63" s="147" t="s">
        <v>96</v>
      </c>
      <c r="F63" s="147">
        <v>105</v>
      </c>
      <c r="G63" s="147">
        <v>2</v>
      </c>
      <c r="H63" s="147">
        <v>317947</v>
      </c>
      <c r="I63" s="147" t="s">
        <v>114</v>
      </c>
      <c r="J63" s="158">
        <v>8</v>
      </c>
      <c r="K63" s="147" t="s">
        <v>64</v>
      </c>
      <c r="L63" s="148" t="s">
        <v>115</v>
      </c>
      <c r="M63" s="147" t="s">
        <v>99</v>
      </c>
      <c r="N63" s="146" t="s">
        <v>91</v>
      </c>
      <c r="O63" s="146">
        <v>8</v>
      </c>
      <c r="P63" s="148">
        <v>8</v>
      </c>
      <c r="Q63" s="148"/>
      <c r="R63" s="147"/>
      <c r="S63" s="149">
        <f>TABLAINV[[#This Row],[Conteo Físico]]-TABLAINV[[#This Row],[Cant. UND]]</f>
        <v>0</v>
      </c>
      <c r="T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" s="150" t="str">
        <f>IFERROR(IF(MOD(TABLAINV[[#This Row],[C]],2)=0,"PAR","IMPAR"),"Zona")</f>
        <v>IMPAR</v>
      </c>
      <c r="W63" s="151"/>
      <c r="X63" s="152">
        <f>IFERROR(IF(TABLAINV[[#This Row],[Cant. UND]]=0,TABLAINV[[#This Row],[PMV]]*TABLAINV[[#This Row],[Conteo Físico]],TABLAINV[[#This Row],[PMV]]*TABLAINV[[#This Row],[Cant. UND]]),0)</f>
        <v>0</v>
      </c>
      <c r="Y63" s="152">
        <f>IFERROR(ABS(TABLAINV[[#This Row],[PMV]]*TABLAINV[[#This Row],[Diferencia]]),0)</f>
        <v>0</v>
      </c>
      <c r="Z63" s="153">
        <f>IFERROR(VLOOKUP(TABLAINV[[#This Row],[Codigo Estado]],unds!O:P,2,0),"PEND.")</f>
        <v>2001</v>
      </c>
      <c r="AA63" s="153" t="str">
        <f t="shared" si="4"/>
        <v>CD09</v>
      </c>
      <c r="AB63" s="154">
        <f t="shared" ca="1" si="5"/>
        <v>45828</v>
      </c>
      <c r="AC63" s="155"/>
      <c r="AD63" s="155"/>
      <c r="AE63" s="155"/>
      <c r="AF63" s="155"/>
    </row>
    <row r="64" spans="1:32" s="156" customFormat="1" ht="24" customHeight="1" x14ac:dyDescent="0.2">
      <c r="A64" s="157" t="str">
        <f t="shared" si="3"/>
        <v>MRC01</v>
      </c>
      <c r="B64" s="145" t="str">
        <f>IF(TABLAINV[[#This Row],[Z]]="","",D64&amp;"."&amp;TEXT(E64,"000")&amp;"."&amp;TEXT(F64,"000")&amp;"."&amp;TEXT(G64,"000"))</f>
        <v>MR.C01.106.002</v>
      </c>
      <c r="C64" s="146"/>
      <c r="D64" s="147" t="s">
        <v>95</v>
      </c>
      <c r="E64" s="147" t="s">
        <v>96</v>
      </c>
      <c r="F64" s="147">
        <v>106</v>
      </c>
      <c r="G64" s="147">
        <v>2</v>
      </c>
      <c r="H64" s="147">
        <v>477426003</v>
      </c>
      <c r="I64" s="147" t="s">
        <v>165</v>
      </c>
      <c r="J64" s="158">
        <v>3</v>
      </c>
      <c r="K64" s="147" t="s">
        <v>64</v>
      </c>
      <c r="L64" s="148" t="s">
        <v>115</v>
      </c>
      <c r="M64" s="147" t="s">
        <v>99</v>
      </c>
      <c r="N64" s="146" t="s">
        <v>91</v>
      </c>
      <c r="O64" s="146">
        <v>3</v>
      </c>
      <c r="P64" s="148">
        <v>3</v>
      </c>
      <c r="Q64" s="148"/>
      <c r="R64" s="147"/>
      <c r="S64" s="149">
        <f>TABLAINV[[#This Row],[Conteo Físico]]-TABLAINV[[#This Row],[Cant. UND]]</f>
        <v>0</v>
      </c>
      <c r="T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" s="150" t="str">
        <f>IFERROR(IF(MOD(TABLAINV[[#This Row],[C]],2)=0,"PAR","IMPAR"),"Zona")</f>
        <v>PAR</v>
      </c>
      <c r="W64" s="151"/>
      <c r="X64" s="152">
        <f>IFERROR(IF(TABLAINV[[#This Row],[Cant. UND]]=0,TABLAINV[[#This Row],[PMV]]*TABLAINV[[#This Row],[Conteo Físico]],TABLAINV[[#This Row],[PMV]]*TABLAINV[[#This Row],[Cant. UND]]),0)</f>
        <v>0</v>
      </c>
      <c r="Y64" s="152">
        <f>IFERROR(ABS(TABLAINV[[#This Row],[PMV]]*TABLAINV[[#This Row],[Diferencia]]),0)</f>
        <v>0</v>
      </c>
      <c r="Z64" s="153">
        <f>IFERROR(VLOOKUP(TABLAINV[[#This Row],[Codigo Estado]],unds!O:P,2,0),"PEND.")</f>
        <v>2001</v>
      </c>
      <c r="AA64" s="153" t="str">
        <f t="shared" si="4"/>
        <v>CD09</v>
      </c>
      <c r="AB64" s="154">
        <f t="shared" ca="1" si="5"/>
        <v>45828</v>
      </c>
      <c r="AC64" s="155"/>
      <c r="AD64" s="155"/>
      <c r="AE64" s="155"/>
      <c r="AF64" s="155"/>
    </row>
    <row r="65" spans="1:32" s="156" customFormat="1" ht="24" customHeight="1" x14ac:dyDescent="0.2">
      <c r="A65" s="157" t="str">
        <f t="shared" si="3"/>
        <v>MRC01</v>
      </c>
      <c r="B65" s="145" t="str">
        <f>IF(TABLAINV[[#This Row],[Z]]="","",D65&amp;"."&amp;TEXT(E65,"000")&amp;"."&amp;TEXT(F65,"000")&amp;"."&amp;TEXT(G65,"000"))</f>
        <v>MR.C01.108.001</v>
      </c>
      <c r="C65" s="146"/>
      <c r="D65" s="147" t="s">
        <v>95</v>
      </c>
      <c r="E65" s="147" t="s">
        <v>96</v>
      </c>
      <c r="F65" s="147">
        <v>108</v>
      </c>
      <c r="G65" s="147">
        <v>1</v>
      </c>
      <c r="H65" s="147">
        <v>70841003</v>
      </c>
      <c r="I65" s="147" t="s">
        <v>166</v>
      </c>
      <c r="J65" s="158">
        <v>12</v>
      </c>
      <c r="K65" s="147" t="s">
        <v>64</v>
      </c>
      <c r="L65" s="148" t="s">
        <v>115</v>
      </c>
      <c r="M65" s="147" t="s">
        <v>99</v>
      </c>
      <c r="N65" s="146" t="s">
        <v>91</v>
      </c>
      <c r="O65" s="146">
        <v>12</v>
      </c>
      <c r="P65" s="148">
        <v>12</v>
      </c>
      <c r="Q65" s="148"/>
      <c r="R65" s="147"/>
      <c r="S65" s="149">
        <f>TABLAINV[[#This Row],[Conteo Físico]]-TABLAINV[[#This Row],[Cant. UND]]</f>
        <v>0</v>
      </c>
      <c r="T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" s="150" t="str">
        <f>IFERROR(IF(MOD(TABLAINV[[#This Row],[C]],2)=0,"PAR","IMPAR"),"Zona")</f>
        <v>PAR</v>
      </c>
      <c r="W65" s="151"/>
      <c r="X65" s="152">
        <f>IFERROR(IF(TABLAINV[[#This Row],[Cant. UND]]=0,TABLAINV[[#This Row],[PMV]]*TABLAINV[[#This Row],[Conteo Físico]],TABLAINV[[#This Row],[PMV]]*TABLAINV[[#This Row],[Cant. UND]]),0)</f>
        <v>0</v>
      </c>
      <c r="Y65" s="152">
        <f>IFERROR(ABS(TABLAINV[[#This Row],[PMV]]*TABLAINV[[#This Row],[Diferencia]]),0)</f>
        <v>0</v>
      </c>
      <c r="Z65" s="153">
        <f>IFERROR(VLOOKUP(TABLAINV[[#This Row],[Codigo Estado]],unds!O:P,2,0),"PEND.")</f>
        <v>2001</v>
      </c>
      <c r="AA65" s="153" t="str">
        <f t="shared" si="4"/>
        <v>CD09</v>
      </c>
      <c r="AB65" s="154">
        <f t="shared" ca="1" si="5"/>
        <v>45828</v>
      </c>
      <c r="AC65" s="155"/>
      <c r="AD65" s="155"/>
      <c r="AE65" s="155"/>
      <c r="AF65" s="155"/>
    </row>
    <row r="66" spans="1:32" s="156" customFormat="1" ht="24" customHeight="1" x14ac:dyDescent="0.2">
      <c r="A66" s="157" t="str">
        <f t="shared" si="3"/>
        <v>MRC01</v>
      </c>
      <c r="B66" s="145" t="str">
        <f>IF(TABLAINV[[#This Row],[Z]]="","",D66&amp;"."&amp;TEXT(E66,"000")&amp;"."&amp;TEXT(F66,"000")&amp;"."&amp;TEXT(G66,"000"))</f>
        <v>MR.C01.108.001</v>
      </c>
      <c r="C66" s="146"/>
      <c r="D66" s="147" t="s">
        <v>95</v>
      </c>
      <c r="E66" s="147" t="s">
        <v>96</v>
      </c>
      <c r="F66" s="147">
        <v>108</v>
      </c>
      <c r="G66" s="147">
        <v>1</v>
      </c>
      <c r="H66" s="147">
        <v>892485</v>
      </c>
      <c r="I66" s="147" t="s">
        <v>167</v>
      </c>
      <c r="J66" s="158">
        <v>12</v>
      </c>
      <c r="K66" s="147" t="s">
        <v>64</v>
      </c>
      <c r="L66" s="148" t="s">
        <v>115</v>
      </c>
      <c r="M66" s="147" t="s">
        <v>99</v>
      </c>
      <c r="N66" s="146" t="s">
        <v>91</v>
      </c>
      <c r="O66" s="146">
        <v>12</v>
      </c>
      <c r="P66" s="148">
        <v>12</v>
      </c>
      <c r="Q66" s="148"/>
      <c r="R66" s="147"/>
      <c r="S66" s="149">
        <f>TABLAINV[[#This Row],[Conteo Físico]]-TABLAINV[[#This Row],[Cant. UND]]</f>
        <v>0</v>
      </c>
      <c r="T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" s="150" t="str">
        <f>IFERROR(IF(MOD(TABLAINV[[#This Row],[C]],2)=0,"PAR","IMPAR"),"Zona")</f>
        <v>PAR</v>
      </c>
      <c r="W66" s="151"/>
      <c r="X66" s="152">
        <f>IFERROR(IF(TABLAINV[[#This Row],[Cant. UND]]=0,TABLAINV[[#This Row],[PMV]]*TABLAINV[[#This Row],[Conteo Físico]],TABLAINV[[#This Row],[PMV]]*TABLAINV[[#This Row],[Cant. UND]]),0)</f>
        <v>0</v>
      </c>
      <c r="Y66" s="152">
        <f>IFERROR(ABS(TABLAINV[[#This Row],[PMV]]*TABLAINV[[#This Row],[Diferencia]]),0)</f>
        <v>0</v>
      </c>
      <c r="Z66" s="153">
        <f>IFERROR(VLOOKUP(TABLAINV[[#This Row],[Codigo Estado]],unds!O:P,2,0),"PEND.")</f>
        <v>2001</v>
      </c>
      <c r="AA66" s="153" t="str">
        <f t="shared" si="4"/>
        <v>CD09</v>
      </c>
      <c r="AB66" s="154">
        <f t="shared" ca="1" si="5"/>
        <v>45828</v>
      </c>
      <c r="AC66" s="155"/>
      <c r="AD66" s="155"/>
      <c r="AE66" s="155"/>
      <c r="AF66" s="155"/>
    </row>
    <row r="67" spans="1:32" s="156" customFormat="1" ht="24" customHeight="1" x14ac:dyDescent="0.2">
      <c r="A67" s="157" t="str">
        <f t="shared" si="3"/>
        <v>MRC01</v>
      </c>
      <c r="B67" s="145" t="str">
        <f>IF(TABLAINV[[#This Row],[Z]]="","",D67&amp;"."&amp;TEXT(E67,"000")&amp;"."&amp;TEXT(F67,"000")&amp;"."&amp;TEXT(G67,"000"))</f>
        <v>MR.C01.108.002</v>
      </c>
      <c r="C67" s="146"/>
      <c r="D67" s="147" t="s">
        <v>95</v>
      </c>
      <c r="E67" s="147" t="s">
        <v>96</v>
      </c>
      <c r="F67" s="147">
        <v>108</v>
      </c>
      <c r="G67" s="147">
        <v>2</v>
      </c>
      <c r="H67" s="147">
        <v>1016133</v>
      </c>
      <c r="I67" s="147" t="s">
        <v>168</v>
      </c>
      <c r="J67" s="158">
        <v>10</v>
      </c>
      <c r="K67" s="147" t="s">
        <v>64</v>
      </c>
      <c r="L67" s="148" t="s">
        <v>98</v>
      </c>
      <c r="M67" s="147" t="s">
        <v>99</v>
      </c>
      <c r="N67" s="146" t="s">
        <v>91</v>
      </c>
      <c r="O67" s="146">
        <v>10</v>
      </c>
      <c r="P67" s="148">
        <v>10</v>
      </c>
      <c r="Q67" s="148"/>
      <c r="R67" s="147"/>
      <c r="S67" s="149">
        <f>TABLAINV[[#This Row],[Conteo Físico]]-TABLAINV[[#This Row],[Cant. UND]]</f>
        <v>0</v>
      </c>
      <c r="T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" s="150" t="str">
        <f>IFERROR(IF(MOD(TABLAINV[[#This Row],[C]],2)=0,"PAR","IMPAR"),"Zona")</f>
        <v>PAR</v>
      </c>
      <c r="W67" s="151"/>
      <c r="X67" s="152">
        <f>IFERROR(IF(TABLAINV[[#This Row],[Cant. UND]]=0,TABLAINV[[#This Row],[PMV]]*TABLAINV[[#This Row],[Conteo Físico]],TABLAINV[[#This Row],[PMV]]*TABLAINV[[#This Row],[Cant. UND]]),0)</f>
        <v>0</v>
      </c>
      <c r="Y67" s="152">
        <f>IFERROR(ABS(TABLAINV[[#This Row],[PMV]]*TABLAINV[[#This Row],[Diferencia]]),0)</f>
        <v>0</v>
      </c>
      <c r="Z67" s="153">
        <f>IFERROR(VLOOKUP(TABLAINV[[#This Row],[Codigo Estado]],unds!O:P,2,0),"PEND.")</f>
        <v>2001</v>
      </c>
      <c r="AA67" s="153" t="str">
        <f t="shared" si="4"/>
        <v>CD09</v>
      </c>
      <c r="AB67" s="154">
        <f t="shared" ca="1" si="5"/>
        <v>45828</v>
      </c>
      <c r="AC67" s="155"/>
      <c r="AD67" s="155"/>
      <c r="AE67" s="155"/>
      <c r="AF67" s="155"/>
    </row>
    <row r="68" spans="1:32" s="156" customFormat="1" ht="24" customHeight="1" x14ac:dyDescent="0.2">
      <c r="A68" s="157" t="str">
        <f t="shared" si="3"/>
        <v>MRC01</v>
      </c>
      <c r="B68" s="145" t="str">
        <f>IF(TABLAINV[[#This Row],[Z]]="","",D68&amp;"."&amp;TEXT(E68,"000")&amp;"."&amp;TEXT(F68,"000")&amp;"."&amp;TEXT(G68,"000"))</f>
        <v>MR.C01.109.001</v>
      </c>
      <c r="C68" s="146"/>
      <c r="D68" s="147" t="s">
        <v>95</v>
      </c>
      <c r="E68" s="147" t="s">
        <v>96</v>
      </c>
      <c r="F68" s="147">
        <v>109</v>
      </c>
      <c r="G68" s="147">
        <v>1</v>
      </c>
      <c r="H68" s="147">
        <v>568242</v>
      </c>
      <c r="I68" s="147" t="s">
        <v>169</v>
      </c>
      <c r="J68" s="158">
        <v>12</v>
      </c>
      <c r="K68" s="147" t="s">
        <v>64</v>
      </c>
      <c r="L68" s="148" t="s">
        <v>115</v>
      </c>
      <c r="M68" s="147" t="s">
        <v>99</v>
      </c>
      <c r="N68" s="146" t="s">
        <v>91</v>
      </c>
      <c r="O68" s="146">
        <v>12</v>
      </c>
      <c r="P68" s="148">
        <v>12</v>
      </c>
      <c r="Q68" s="148"/>
      <c r="R68" s="147"/>
      <c r="S68" s="149">
        <f>TABLAINV[[#This Row],[Conteo Físico]]-TABLAINV[[#This Row],[Cant. UND]]</f>
        <v>0</v>
      </c>
      <c r="T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" s="150" t="str">
        <f>IFERROR(IF(MOD(TABLAINV[[#This Row],[C]],2)=0,"PAR","IMPAR"),"Zona")</f>
        <v>IMPAR</v>
      </c>
      <c r="W68" s="151"/>
      <c r="X68" s="152">
        <f>IFERROR(IF(TABLAINV[[#This Row],[Cant. UND]]=0,TABLAINV[[#This Row],[PMV]]*TABLAINV[[#This Row],[Conteo Físico]],TABLAINV[[#This Row],[PMV]]*TABLAINV[[#This Row],[Cant. UND]]),0)</f>
        <v>0</v>
      </c>
      <c r="Y68" s="152">
        <f>IFERROR(ABS(TABLAINV[[#This Row],[PMV]]*TABLAINV[[#This Row],[Diferencia]]),0)</f>
        <v>0</v>
      </c>
      <c r="Z68" s="153">
        <f>IFERROR(VLOOKUP(TABLAINV[[#This Row],[Codigo Estado]],unds!O:P,2,0),"PEND.")</f>
        <v>2001</v>
      </c>
      <c r="AA68" s="153" t="str">
        <f t="shared" si="4"/>
        <v>CD09</v>
      </c>
      <c r="AB68" s="154">
        <f t="shared" ca="1" si="5"/>
        <v>45828</v>
      </c>
      <c r="AC68" s="155"/>
      <c r="AD68" s="155"/>
      <c r="AE68" s="155"/>
      <c r="AF68" s="155"/>
    </row>
    <row r="69" spans="1:32" s="156" customFormat="1" ht="24" customHeight="1" x14ac:dyDescent="0.2">
      <c r="A69" s="157" t="str">
        <f t="shared" si="3"/>
        <v>MRC01</v>
      </c>
      <c r="B69" s="145" t="str">
        <f>IF(TABLAINV[[#This Row],[Z]]="","",D69&amp;"."&amp;TEXT(E69,"000")&amp;"."&amp;TEXT(F69,"000")&amp;"."&amp;TEXT(G69,"000"))</f>
        <v>MR.C01.109.002</v>
      </c>
      <c r="C69" s="146"/>
      <c r="D69" s="147" t="s">
        <v>95</v>
      </c>
      <c r="E69" s="147" t="s">
        <v>96</v>
      </c>
      <c r="F69" s="147">
        <v>109</v>
      </c>
      <c r="G69" s="147">
        <v>2</v>
      </c>
      <c r="H69" s="147">
        <v>4227</v>
      </c>
      <c r="I69" s="147" t="s">
        <v>170</v>
      </c>
      <c r="J69" s="158">
        <v>9</v>
      </c>
      <c r="K69" s="147" t="s">
        <v>64</v>
      </c>
      <c r="L69" s="148" t="s">
        <v>115</v>
      </c>
      <c r="M69" s="147" t="s">
        <v>99</v>
      </c>
      <c r="N69" s="146" t="s">
        <v>91</v>
      </c>
      <c r="O69" s="146">
        <v>9</v>
      </c>
      <c r="P69" s="148">
        <v>9</v>
      </c>
      <c r="Q69" s="148"/>
      <c r="R69" s="147"/>
      <c r="S69" s="149">
        <f>TABLAINV[[#This Row],[Conteo Físico]]-TABLAINV[[#This Row],[Cant. UND]]</f>
        <v>0</v>
      </c>
      <c r="T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" s="150" t="str">
        <f>IFERROR(IF(MOD(TABLAINV[[#This Row],[C]],2)=0,"PAR","IMPAR"),"Zona")</f>
        <v>IMPAR</v>
      </c>
      <c r="W69" s="151"/>
      <c r="X69" s="152">
        <f>IFERROR(IF(TABLAINV[[#This Row],[Cant. UND]]=0,TABLAINV[[#This Row],[PMV]]*TABLAINV[[#This Row],[Conteo Físico]],TABLAINV[[#This Row],[PMV]]*TABLAINV[[#This Row],[Cant. UND]]),0)</f>
        <v>0</v>
      </c>
      <c r="Y69" s="152">
        <f>IFERROR(ABS(TABLAINV[[#This Row],[PMV]]*TABLAINV[[#This Row],[Diferencia]]),0)</f>
        <v>0</v>
      </c>
      <c r="Z69" s="153">
        <f>IFERROR(VLOOKUP(TABLAINV[[#This Row],[Codigo Estado]],unds!O:P,2,0),"PEND.")</f>
        <v>2001</v>
      </c>
      <c r="AA69" s="153" t="str">
        <f t="shared" si="4"/>
        <v>CD09</v>
      </c>
      <c r="AB69" s="154">
        <f t="shared" ca="1" si="5"/>
        <v>45828</v>
      </c>
      <c r="AC69" s="155"/>
      <c r="AD69" s="155"/>
      <c r="AE69" s="155"/>
      <c r="AF69" s="155"/>
    </row>
    <row r="70" spans="1:32" s="156" customFormat="1" ht="24" customHeight="1" x14ac:dyDescent="0.2">
      <c r="A70" s="157" t="str">
        <f t="shared" si="3"/>
        <v>MRC01</v>
      </c>
      <c r="B70" s="145" t="str">
        <f>IF(TABLAINV[[#This Row],[Z]]="","",D70&amp;"."&amp;TEXT(E70,"000")&amp;"."&amp;TEXT(F70,"000")&amp;"."&amp;TEXT(G70,"000"))</f>
        <v>MR.C01.109.002</v>
      </c>
      <c r="C70" s="146"/>
      <c r="D70" s="147" t="s">
        <v>95</v>
      </c>
      <c r="E70" s="147" t="s">
        <v>96</v>
      </c>
      <c r="F70" s="147">
        <v>109</v>
      </c>
      <c r="G70" s="147">
        <v>2</v>
      </c>
      <c r="H70" s="147">
        <v>518476003</v>
      </c>
      <c r="I70" s="147" t="s">
        <v>171</v>
      </c>
      <c r="J70" s="158">
        <v>3</v>
      </c>
      <c r="K70" s="147" t="s">
        <v>64</v>
      </c>
      <c r="L70" s="148" t="s">
        <v>115</v>
      </c>
      <c r="M70" s="147" t="s">
        <v>99</v>
      </c>
      <c r="N70" s="146" t="s">
        <v>91</v>
      </c>
      <c r="O70" s="146">
        <v>3</v>
      </c>
      <c r="P70" s="148">
        <v>3</v>
      </c>
      <c r="Q70" s="148"/>
      <c r="R70" s="147"/>
      <c r="S70" s="149">
        <f>TABLAINV[[#This Row],[Conteo Físico]]-TABLAINV[[#This Row],[Cant. UND]]</f>
        <v>0</v>
      </c>
      <c r="T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" s="150" t="str">
        <f>IFERROR(IF(MOD(TABLAINV[[#This Row],[C]],2)=0,"PAR","IMPAR"),"Zona")</f>
        <v>IMPAR</v>
      </c>
      <c r="W70" s="151"/>
      <c r="X70" s="152">
        <f>IFERROR(IF(TABLAINV[[#This Row],[Cant. UND]]=0,TABLAINV[[#This Row],[PMV]]*TABLAINV[[#This Row],[Conteo Físico]],TABLAINV[[#This Row],[PMV]]*TABLAINV[[#This Row],[Cant. UND]]),0)</f>
        <v>0</v>
      </c>
      <c r="Y70" s="152">
        <f>IFERROR(ABS(TABLAINV[[#This Row],[PMV]]*TABLAINV[[#This Row],[Diferencia]]),0)</f>
        <v>0</v>
      </c>
      <c r="Z70" s="153">
        <f>IFERROR(VLOOKUP(TABLAINV[[#This Row],[Codigo Estado]],unds!O:P,2,0),"PEND.")</f>
        <v>2001</v>
      </c>
      <c r="AA70" s="153" t="str">
        <f t="shared" si="4"/>
        <v>CD09</v>
      </c>
      <c r="AB70" s="154">
        <f t="shared" ca="1" si="5"/>
        <v>45828</v>
      </c>
      <c r="AC70" s="155"/>
      <c r="AD70" s="155"/>
      <c r="AE70" s="155"/>
      <c r="AF70" s="155"/>
    </row>
    <row r="71" spans="1:32" s="156" customFormat="1" ht="24" customHeight="1" x14ac:dyDescent="0.2">
      <c r="A71" s="157" t="str">
        <f t="shared" si="3"/>
        <v>MRC01</v>
      </c>
      <c r="B71" s="145" t="str">
        <f>IF(TABLAINV[[#This Row],[Z]]="","",D71&amp;"."&amp;TEXT(E71,"000")&amp;"."&amp;TEXT(F71,"000")&amp;"."&amp;TEXT(G71,"000"))</f>
        <v>MR.C01.110.001</v>
      </c>
      <c r="C71" s="146"/>
      <c r="D71" s="147" t="s">
        <v>95</v>
      </c>
      <c r="E71" s="147" t="s">
        <v>96</v>
      </c>
      <c r="F71" s="147">
        <v>110</v>
      </c>
      <c r="G71" s="147">
        <v>1</v>
      </c>
      <c r="H71" s="147">
        <v>449851003</v>
      </c>
      <c r="I71" s="147" t="s">
        <v>172</v>
      </c>
      <c r="J71" s="158">
        <v>24</v>
      </c>
      <c r="K71" s="147" t="s">
        <v>64</v>
      </c>
      <c r="L71" s="148" t="s">
        <v>98</v>
      </c>
      <c r="M71" s="147" t="s">
        <v>99</v>
      </c>
      <c r="N71" s="146" t="s">
        <v>91</v>
      </c>
      <c r="O71" s="146">
        <v>24</v>
      </c>
      <c r="P71" s="148">
        <v>24</v>
      </c>
      <c r="Q71" s="148"/>
      <c r="R71" s="147"/>
      <c r="S71" s="149">
        <f>TABLAINV[[#This Row],[Conteo Físico]]-TABLAINV[[#This Row],[Cant. UND]]</f>
        <v>0</v>
      </c>
      <c r="T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" s="150" t="str">
        <f>IFERROR(IF(MOD(TABLAINV[[#This Row],[C]],2)=0,"PAR","IMPAR"),"Zona")</f>
        <v>PAR</v>
      </c>
      <c r="W71" s="151"/>
      <c r="X71" s="152">
        <f>IFERROR(IF(TABLAINV[[#This Row],[Cant. UND]]=0,TABLAINV[[#This Row],[PMV]]*TABLAINV[[#This Row],[Conteo Físico]],TABLAINV[[#This Row],[PMV]]*TABLAINV[[#This Row],[Cant. UND]]),0)</f>
        <v>0</v>
      </c>
      <c r="Y71" s="152">
        <f>IFERROR(ABS(TABLAINV[[#This Row],[PMV]]*TABLAINV[[#This Row],[Diferencia]]),0)</f>
        <v>0</v>
      </c>
      <c r="Z71" s="153">
        <f>IFERROR(VLOOKUP(TABLAINV[[#This Row],[Codigo Estado]],unds!O:P,2,0),"PEND.")</f>
        <v>2001</v>
      </c>
      <c r="AA71" s="153" t="str">
        <f t="shared" si="4"/>
        <v>CD09</v>
      </c>
      <c r="AB71" s="154">
        <f t="shared" ca="1" si="5"/>
        <v>45828</v>
      </c>
      <c r="AC71" s="155"/>
      <c r="AD71" s="155"/>
      <c r="AE71" s="155"/>
      <c r="AF71" s="155"/>
    </row>
    <row r="72" spans="1:32" s="156" customFormat="1" ht="24" customHeight="1" x14ac:dyDescent="0.2">
      <c r="A72" s="157" t="str">
        <f t="shared" si="3"/>
        <v>MRC01</v>
      </c>
      <c r="B72" s="145" t="str">
        <f>IF(TABLAINV[[#This Row],[Z]]="","",D72&amp;"."&amp;TEXT(E72,"000")&amp;"."&amp;TEXT(F72,"000")&amp;"."&amp;TEXT(G72,"000"))</f>
        <v>MR.C01.111.001</v>
      </c>
      <c r="C72" s="146"/>
      <c r="D72" s="147" t="s">
        <v>95</v>
      </c>
      <c r="E72" s="147" t="s">
        <v>96</v>
      </c>
      <c r="F72" s="147">
        <v>111</v>
      </c>
      <c r="G72" s="147">
        <v>1</v>
      </c>
      <c r="H72" s="147">
        <v>373212</v>
      </c>
      <c r="I72" s="147" t="s">
        <v>173</v>
      </c>
      <c r="J72" s="158">
        <v>24</v>
      </c>
      <c r="K72" s="147" t="s">
        <v>64</v>
      </c>
      <c r="L72" s="148" t="s">
        <v>98</v>
      </c>
      <c r="M72" s="147" t="s">
        <v>99</v>
      </c>
      <c r="N72" s="146" t="s">
        <v>91</v>
      </c>
      <c r="O72" s="146">
        <v>24</v>
      </c>
      <c r="P72" s="148">
        <v>24</v>
      </c>
      <c r="Q72" s="148"/>
      <c r="R72" s="147"/>
      <c r="S72" s="149">
        <f>TABLAINV[[#This Row],[Conteo Físico]]-TABLAINV[[#This Row],[Cant. UND]]</f>
        <v>0</v>
      </c>
      <c r="T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" s="150" t="str">
        <f>IFERROR(IF(MOD(TABLAINV[[#This Row],[C]],2)=0,"PAR","IMPAR"),"Zona")</f>
        <v>IMPAR</v>
      </c>
      <c r="W72" s="151"/>
      <c r="X72" s="152">
        <f>IFERROR(IF(TABLAINV[[#This Row],[Cant. UND]]=0,TABLAINV[[#This Row],[PMV]]*TABLAINV[[#This Row],[Conteo Físico]],TABLAINV[[#This Row],[PMV]]*TABLAINV[[#This Row],[Cant. UND]]),0)</f>
        <v>0</v>
      </c>
      <c r="Y72" s="152">
        <f>IFERROR(ABS(TABLAINV[[#This Row],[PMV]]*TABLAINV[[#This Row],[Diferencia]]),0)</f>
        <v>0</v>
      </c>
      <c r="Z72" s="153">
        <f>IFERROR(VLOOKUP(TABLAINV[[#This Row],[Codigo Estado]],unds!O:P,2,0),"PEND.")</f>
        <v>2001</v>
      </c>
      <c r="AA72" s="153" t="str">
        <f t="shared" si="4"/>
        <v>CD09</v>
      </c>
      <c r="AB72" s="154">
        <f t="shared" ca="1" si="5"/>
        <v>45828</v>
      </c>
      <c r="AC72" s="155"/>
      <c r="AD72" s="155"/>
      <c r="AE72" s="155"/>
      <c r="AF72" s="155"/>
    </row>
    <row r="73" spans="1:32" s="156" customFormat="1" ht="24" customHeight="1" x14ac:dyDescent="0.2">
      <c r="A73" s="157" t="str">
        <f t="shared" si="3"/>
        <v>MRC01</v>
      </c>
      <c r="B73" s="145" t="str">
        <f>IF(TABLAINV[[#This Row],[Z]]="","",D73&amp;"."&amp;TEXT(E73,"000")&amp;"."&amp;TEXT(F73,"000")&amp;"."&amp;TEXT(G73,"000"))</f>
        <v>MR.C01.112.001</v>
      </c>
      <c r="C73" s="146"/>
      <c r="D73" s="147" t="s">
        <v>95</v>
      </c>
      <c r="E73" s="147" t="s">
        <v>96</v>
      </c>
      <c r="F73" s="147">
        <v>112</v>
      </c>
      <c r="G73" s="147">
        <v>1</v>
      </c>
      <c r="H73" s="147">
        <v>334950</v>
      </c>
      <c r="I73" s="147" t="s">
        <v>150</v>
      </c>
      <c r="J73" s="158">
        <v>24</v>
      </c>
      <c r="K73" s="147" t="s">
        <v>64</v>
      </c>
      <c r="L73" s="148" t="s">
        <v>125</v>
      </c>
      <c r="M73" s="147" t="s">
        <v>99</v>
      </c>
      <c r="N73" s="146" t="s">
        <v>91</v>
      </c>
      <c r="O73" s="146">
        <v>24</v>
      </c>
      <c r="P73" s="148">
        <v>24</v>
      </c>
      <c r="Q73" s="148"/>
      <c r="R73" s="147"/>
      <c r="S73" s="149">
        <f>TABLAINV[[#This Row],[Conteo Físico]]-TABLAINV[[#This Row],[Cant. UND]]</f>
        <v>0</v>
      </c>
      <c r="T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" s="150" t="str">
        <f>IFERROR(IF(MOD(TABLAINV[[#This Row],[C]],2)=0,"PAR","IMPAR"),"Zona")</f>
        <v>PAR</v>
      </c>
      <c r="W73" s="151"/>
      <c r="X73" s="152">
        <f>IFERROR(IF(TABLAINV[[#This Row],[Cant. UND]]=0,TABLAINV[[#This Row],[PMV]]*TABLAINV[[#This Row],[Conteo Físico]],TABLAINV[[#This Row],[PMV]]*TABLAINV[[#This Row],[Cant. UND]]),0)</f>
        <v>0</v>
      </c>
      <c r="Y73" s="152">
        <f>IFERROR(ABS(TABLAINV[[#This Row],[PMV]]*TABLAINV[[#This Row],[Diferencia]]),0)</f>
        <v>0</v>
      </c>
      <c r="Z73" s="153">
        <f>IFERROR(VLOOKUP(TABLAINV[[#This Row],[Codigo Estado]],unds!O:P,2,0),"PEND.")</f>
        <v>2001</v>
      </c>
      <c r="AA73" s="153" t="str">
        <f t="shared" si="4"/>
        <v>CD09</v>
      </c>
      <c r="AB73" s="154">
        <f t="shared" ca="1" si="5"/>
        <v>45828</v>
      </c>
      <c r="AC73" s="155"/>
      <c r="AD73" s="155"/>
      <c r="AE73" s="155"/>
      <c r="AF73" s="155"/>
    </row>
    <row r="74" spans="1:32" s="156" customFormat="1" ht="24" customHeight="1" x14ac:dyDescent="0.2">
      <c r="A74" s="157" t="str">
        <f t="shared" ref="A74:A137" si="6">D74&amp;E74</f>
        <v>MRC01</v>
      </c>
      <c r="B74" s="145" t="str">
        <f>IF(TABLAINV[[#This Row],[Z]]="","",D74&amp;"."&amp;TEXT(E74,"000")&amp;"."&amp;TEXT(F74,"000")&amp;"."&amp;TEXT(G74,"000"))</f>
        <v>MR.C01.112.002</v>
      </c>
      <c r="C74" s="146"/>
      <c r="D74" s="147" t="s">
        <v>95</v>
      </c>
      <c r="E74" s="147" t="s">
        <v>96</v>
      </c>
      <c r="F74" s="147">
        <v>112</v>
      </c>
      <c r="G74" s="147">
        <v>2</v>
      </c>
      <c r="H74" s="147">
        <v>396035003</v>
      </c>
      <c r="I74" s="147" t="s">
        <v>132</v>
      </c>
      <c r="J74" s="158">
        <v>24</v>
      </c>
      <c r="K74" s="147" t="s">
        <v>64</v>
      </c>
      <c r="L74" s="148" t="s">
        <v>98</v>
      </c>
      <c r="M74" s="147" t="s">
        <v>99</v>
      </c>
      <c r="N74" s="146" t="s">
        <v>91</v>
      </c>
      <c r="O74" s="146">
        <v>24</v>
      </c>
      <c r="P74" s="148">
        <v>24</v>
      </c>
      <c r="Q74" s="148"/>
      <c r="R74" s="147"/>
      <c r="S74" s="149">
        <f>TABLAINV[[#This Row],[Conteo Físico]]-TABLAINV[[#This Row],[Cant. UND]]</f>
        <v>0</v>
      </c>
      <c r="T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" s="150" t="str">
        <f>IFERROR(IF(MOD(TABLAINV[[#This Row],[C]],2)=0,"PAR","IMPAR"),"Zona")</f>
        <v>PAR</v>
      </c>
      <c r="W74" s="151"/>
      <c r="X74" s="152">
        <f>IFERROR(IF(TABLAINV[[#This Row],[Cant. UND]]=0,TABLAINV[[#This Row],[PMV]]*TABLAINV[[#This Row],[Conteo Físico]],TABLAINV[[#This Row],[PMV]]*TABLAINV[[#This Row],[Cant. UND]]),0)</f>
        <v>0</v>
      </c>
      <c r="Y74" s="152">
        <f>IFERROR(ABS(TABLAINV[[#This Row],[PMV]]*TABLAINV[[#This Row],[Diferencia]]),0)</f>
        <v>0</v>
      </c>
      <c r="Z74" s="153">
        <f>IFERROR(VLOOKUP(TABLAINV[[#This Row],[Codigo Estado]],unds!O:P,2,0),"PEND.")</f>
        <v>2001</v>
      </c>
      <c r="AA74" s="153" t="str">
        <f t="shared" ref="AA74:AA137" si="7">$AA$1</f>
        <v>CD09</v>
      </c>
      <c r="AB74" s="154">
        <f t="shared" ref="AB74:AB137" ca="1" si="8">TODAY()</f>
        <v>45828</v>
      </c>
      <c r="AC74" s="155"/>
      <c r="AD74" s="155"/>
      <c r="AE74" s="155"/>
      <c r="AF74" s="155"/>
    </row>
    <row r="75" spans="1:32" s="156" customFormat="1" ht="24" customHeight="1" x14ac:dyDescent="0.2">
      <c r="A75" s="157" t="str">
        <f t="shared" si="6"/>
        <v>MRC01</v>
      </c>
      <c r="B75" s="145" t="str">
        <f>IF(TABLAINV[[#This Row],[Z]]="","",D75&amp;"."&amp;TEXT(E75,"000")&amp;"."&amp;TEXT(F75,"000")&amp;"."&amp;TEXT(G75,"000"))</f>
        <v>MR.C01.113.001</v>
      </c>
      <c r="C75" s="146"/>
      <c r="D75" s="147" t="s">
        <v>95</v>
      </c>
      <c r="E75" s="147" t="s">
        <v>96</v>
      </c>
      <c r="F75" s="147">
        <v>113</v>
      </c>
      <c r="G75" s="147">
        <v>1</v>
      </c>
      <c r="H75" s="147">
        <v>723876</v>
      </c>
      <c r="I75" s="147" t="s">
        <v>174</v>
      </c>
      <c r="J75" s="158">
        <v>12</v>
      </c>
      <c r="K75" s="147" t="s">
        <v>64</v>
      </c>
      <c r="L75" s="148" t="s">
        <v>115</v>
      </c>
      <c r="M75" s="147" t="s">
        <v>99</v>
      </c>
      <c r="N75" s="146" t="s">
        <v>91</v>
      </c>
      <c r="O75" s="146">
        <v>12</v>
      </c>
      <c r="P75" s="148">
        <v>12</v>
      </c>
      <c r="Q75" s="148"/>
      <c r="R75" s="147"/>
      <c r="S75" s="149">
        <f>TABLAINV[[#This Row],[Conteo Físico]]-TABLAINV[[#This Row],[Cant. UND]]</f>
        <v>0</v>
      </c>
      <c r="T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" s="150" t="str">
        <f>IFERROR(IF(MOD(TABLAINV[[#This Row],[C]],2)=0,"PAR","IMPAR"),"Zona")</f>
        <v>IMPAR</v>
      </c>
      <c r="W75" s="151"/>
      <c r="X75" s="152">
        <f>IFERROR(IF(TABLAINV[[#This Row],[Cant. UND]]=0,TABLAINV[[#This Row],[PMV]]*TABLAINV[[#This Row],[Conteo Físico]],TABLAINV[[#This Row],[PMV]]*TABLAINV[[#This Row],[Cant. UND]]),0)</f>
        <v>0</v>
      </c>
      <c r="Y75" s="152">
        <f>IFERROR(ABS(TABLAINV[[#This Row],[PMV]]*TABLAINV[[#This Row],[Diferencia]]),0)</f>
        <v>0</v>
      </c>
      <c r="Z75" s="153">
        <f>IFERROR(VLOOKUP(TABLAINV[[#This Row],[Codigo Estado]],unds!O:P,2,0),"PEND.")</f>
        <v>2001</v>
      </c>
      <c r="AA75" s="153" t="str">
        <f t="shared" si="7"/>
        <v>CD09</v>
      </c>
      <c r="AB75" s="154">
        <f t="shared" ca="1" si="8"/>
        <v>45828</v>
      </c>
      <c r="AC75" s="155"/>
      <c r="AD75" s="155"/>
      <c r="AE75" s="155"/>
      <c r="AF75" s="155"/>
    </row>
    <row r="76" spans="1:32" s="156" customFormat="1" ht="24" customHeight="1" x14ac:dyDescent="0.2">
      <c r="A76" s="157" t="str">
        <f t="shared" si="6"/>
        <v>MRC01</v>
      </c>
      <c r="B76" s="145" t="str">
        <f>IF(TABLAINV[[#This Row],[Z]]="","",D76&amp;"."&amp;TEXT(E76,"000")&amp;"."&amp;TEXT(F76,"000")&amp;"."&amp;TEXT(G76,"000"))</f>
        <v>MR.C01.113.002</v>
      </c>
      <c r="C76" s="146"/>
      <c r="D76" s="147" t="s">
        <v>95</v>
      </c>
      <c r="E76" s="147" t="s">
        <v>96</v>
      </c>
      <c r="F76" s="147">
        <v>113</v>
      </c>
      <c r="G76" s="147">
        <v>2</v>
      </c>
      <c r="H76" s="147">
        <v>1031960</v>
      </c>
      <c r="I76" s="147" t="s">
        <v>175</v>
      </c>
      <c r="J76" s="158">
        <v>6</v>
      </c>
      <c r="K76" s="147" t="s">
        <v>64</v>
      </c>
      <c r="L76" s="148" t="s">
        <v>98</v>
      </c>
      <c r="M76" s="147" t="s">
        <v>99</v>
      </c>
      <c r="N76" s="146" t="s">
        <v>91</v>
      </c>
      <c r="O76" s="146">
        <v>6</v>
      </c>
      <c r="P76" s="148">
        <v>6</v>
      </c>
      <c r="Q76" s="148"/>
      <c r="R76" s="147"/>
      <c r="S76" s="149">
        <f>TABLAINV[[#This Row],[Conteo Físico]]-TABLAINV[[#This Row],[Cant. UND]]</f>
        <v>0</v>
      </c>
      <c r="T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" s="150" t="str">
        <f>IFERROR(IF(MOD(TABLAINV[[#This Row],[C]],2)=0,"PAR","IMPAR"),"Zona")</f>
        <v>IMPAR</v>
      </c>
      <c r="W76" s="151"/>
      <c r="X76" s="152">
        <f>IFERROR(IF(TABLAINV[[#This Row],[Cant. UND]]=0,TABLAINV[[#This Row],[PMV]]*TABLAINV[[#This Row],[Conteo Físico]],TABLAINV[[#This Row],[PMV]]*TABLAINV[[#This Row],[Cant. UND]]),0)</f>
        <v>0</v>
      </c>
      <c r="Y76" s="152">
        <f>IFERROR(ABS(TABLAINV[[#This Row],[PMV]]*TABLAINV[[#This Row],[Diferencia]]),0)</f>
        <v>0</v>
      </c>
      <c r="Z76" s="153">
        <f>IFERROR(VLOOKUP(TABLAINV[[#This Row],[Codigo Estado]],unds!O:P,2,0),"PEND.")</f>
        <v>2001</v>
      </c>
      <c r="AA76" s="153" t="str">
        <f t="shared" si="7"/>
        <v>CD09</v>
      </c>
      <c r="AB76" s="154">
        <f t="shared" ca="1" si="8"/>
        <v>45828</v>
      </c>
      <c r="AC76" s="155"/>
      <c r="AD76" s="155"/>
      <c r="AE76" s="155"/>
      <c r="AF76" s="155"/>
    </row>
    <row r="77" spans="1:32" s="156" customFormat="1" ht="24" customHeight="1" x14ac:dyDescent="0.2">
      <c r="A77" s="157" t="str">
        <f t="shared" si="6"/>
        <v>MRC01</v>
      </c>
      <c r="B77" s="145" t="str">
        <f>IF(TABLAINV[[#This Row],[Z]]="","",D77&amp;"."&amp;TEXT(E77,"000")&amp;"."&amp;TEXT(F77,"000")&amp;"."&amp;TEXT(G77,"000"))</f>
        <v>MR.C01.113.002</v>
      </c>
      <c r="C77" s="146"/>
      <c r="D77" s="147" t="s">
        <v>95</v>
      </c>
      <c r="E77" s="147" t="s">
        <v>96</v>
      </c>
      <c r="F77" s="147">
        <v>113</v>
      </c>
      <c r="G77" s="147">
        <v>2</v>
      </c>
      <c r="H77" s="147">
        <v>21125</v>
      </c>
      <c r="I77" s="147" t="s">
        <v>176</v>
      </c>
      <c r="J77" s="158">
        <v>6</v>
      </c>
      <c r="K77" s="147" t="s">
        <v>64</v>
      </c>
      <c r="L77" s="148" t="s">
        <v>177</v>
      </c>
      <c r="M77" s="147" t="s">
        <v>178</v>
      </c>
      <c r="N77" s="146" t="s">
        <v>91</v>
      </c>
      <c r="O77" s="146">
        <v>6</v>
      </c>
      <c r="P77" s="148">
        <v>6</v>
      </c>
      <c r="Q77" s="148"/>
      <c r="R77" s="147"/>
      <c r="S77" s="149">
        <f>TABLAINV[[#This Row],[Conteo Físico]]-TABLAINV[[#This Row],[Cant. UND]]</f>
        <v>0</v>
      </c>
      <c r="T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" s="150" t="str">
        <f>IFERROR(IF(MOD(TABLAINV[[#This Row],[C]],2)=0,"PAR","IMPAR"),"Zona")</f>
        <v>IMPAR</v>
      </c>
      <c r="W77" s="151"/>
      <c r="X77" s="152">
        <f>IFERROR(IF(TABLAINV[[#This Row],[Cant. UND]]=0,TABLAINV[[#This Row],[PMV]]*TABLAINV[[#This Row],[Conteo Físico]],TABLAINV[[#This Row],[PMV]]*TABLAINV[[#This Row],[Cant. UND]]),0)</f>
        <v>0</v>
      </c>
      <c r="Y77" s="152">
        <f>IFERROR(ABS(TABLAINV[[#This Row],[PMV]]*TABLAINV[[#This Row],[Diferencia]]),0)</f>
        <v>0</v>
      </c>
      <c r="Z77" s="153">
        <f>IFERROR(VLOOKUP(TABLAINV[[#This Row],[Codigo Estado]],unds!O:P,2,0),"PEND.")</f>
        <v>2001</v>
      </c>
      <c r="AA77" s="153" t="str">
        <f t="shared" si="7"/>
        <v>CD09</v>
      </c>
      <c r="AB77" s="154">
        <f t="shared" ca="1" si="8"/>
        <v>45828</v>
      </c>
      <c r="AC77" s="155"/>
      <c r="AD77" s="155"/>
      <c r="AE77" s="155"/>
      <c r="AF77" s="155"/>
    </row>
    <row r="78" spans="1:32" s="156" customFormat="1" ht="24" customHeight="1" x14ac:dyDescent="0.2">
      <c r="A78" s="157" t="str">
        <f t="shared" si="6"/>
        <v>MRC01</v>
      </c>
      <c r="B78" s="145" t="str">
        <f>IF(TABLAINV[[#This Row],[Z]]="","",D78&amp;"."&amp;TEXT(E78,"000")&amp;"."&amp;TEXT(F78,"000")&amp;"."&amp;TEXT(G78,"000"))</f>
        <v>MR.C01.113.002</v>
      </c>
      <c r="C78" s="146"/>
      <c r="D78" s="147" t="s">
        <v>95</v>
      </c>
      <c r="E78" s="147" t="s">
        <v>96</v>
      </c>
      <c r="F78" s="147">
        <v>113</v>
      </c>
      <c r="G78" s="147">
        <v>2</v>
      </c>
      <c r="H78" s="147">
        <v>975713</v>
      </c>
      <c r="I78" s="147" t="s">
        <v>179</v>
      </c>
      <c r="J78" s="158">
        <v>1</v>
      </c>
      <c r="K78" s="147" t="s">
        <v>64</v>
      </c>
      <c r="L78" s="148" t="s">
        <v>117</v>
      </c>
      <c r="M78" s="147" t="s">
        <v>99</v>
      </c>
      <c r="N78" s="146" t="s">
        <v>91</v>
      </c>
      <c r="O78" s="146">
        <v>1</v>
      </c>
      <c r="P78" s="148">
        <v>1</v>
      </c>
      <c r="Q78" s="148"/>
      <c r="R78" s="147"/>
      <c r="S78" s="149">
        <f>TABLAINV[[#This Row],[Conteo Físico]]-TABLAINV[[#This Row],[Cant. UND]]</f>
        <v>0</v>
      </c>
      <c r="T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" s="150" t="str">
        <f>IFERROR(IF(MOD(TABLAINV[[#This Row],[C]],2)=0,"PAR","IMPAR"),"Zona")</f>
        <v>IMPAR</v>
      </c>
      <c r="W78" s="151"/>
      <c r="X78" s="152">
        <f>IFERROR(IF(TABLAINV[[#This Row],[Cant. UND]]=0,TABLAINV[[#This Row],[PMV]]*TABLAINV[[#This Row],[Conteo Físico]],TABLAINV[[#This Row],[PMV]]*TABLAINV[[#This Row],[Cant. UND]]),0)</f>
        <v>0</v>
      </c>
      <c r="Y78" s="152">
        <f>IFERROR(ABS(TABLAINV[[#This Row],[PMV]]*TABLAINV[[#This Row],[Diferencia]]),0)</f>
        <v>0</v>
      </c>
      <c r="Z78" s="153">
        <f>IFERROR(VLOOKUP(TABLAINV[[#This Row],[Codigo Estado]],unds!O:P,2,0),"PEND.")</f>
        <v>2001</v>
      </c>
      <c r="AA78" s="153" t="str">
        <f t="shared" si="7"/>
        <v>CD09</v>
      </c>
      <c r="AB78" s="154">
        <f t="shared" ca="1" si="8"/>
        <v>45828</v>
      </c>
      <c r="AC78" s="155"/>
      <c r="AD78" s="155"/>
      <c r="AE78" s="155"/>
      <c r="AF78" s="155"/>
    </row>
    <row r="79" spans="1:32" s="156" customFormat="1" ht="24" customHeight="1" x14ac:dyDescent="0.2">
      <c r="A79" s="157" t="str">
        <f t="shared" si="6"/>
        <v>MRC01</v>
      </c>
      <c r="B79" s="145" t="str">
        <f>IF(TABLAINV[[#This Row],[Z]]="","",D79&amp;"."&amp;TEXT(E79,"000")&amp;"."&amp;TEXT(F79,"000")&amp;"."&amp;TEXT(G79,"000"))</f>
        <v>MR.C01.113.003</v>
      </c>
      <c r="C79" s="146"/>
      <c r="D79" s="147" t="s">
        <v>95</v>
      </c>
      <c r="E79" s="147" t="s">
        <v>96</v>
      </c>
      <c r="F79" s="147">
        <v>113</v>
      </c>
      <c r="G79" s="147">
        <v>3</v>
      </c>
      <c r="H79" s="147">
        <v>932074</v>
      </c>
      <c r="I79" s="147" t="s">
        <v>180</v>
      </c>
      <c r="J79" s="158">
        <v>20</v>
      </c>
      <c r="K79" s="147" t="s">
        <v>64</v>
      </c>
      <c r="L79" s="148" t="s">
        <v>98</v>
      </c>
      <c r="M79" s="147" t="s">
        <v>99</v>
      </c>
      <c r="N79" s="146" t="s">
        <v>91</v>
      </c>
      <c r="O79" s="146">
        <v>20</v>
      </c>
      <c r="P79" s="148">
        <v>20</v>
      </c>
      <c r="Q79" s="148"/>
      <c r="R79" s="147"/>
      <c r="S79" s="149">
        <f>TABLAINV[[#This Row],[Conteo Físico]]-TABLAINV[[#This Row],[Cant. UND]]</f>
        <v>0</v>
      </c>
      <c r="T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" s="150" t="str">
        <f>IFERROR(IF(MOD(TABLAINV[[#This Row],[C]],2)=0,"PAR","IMPAR"),"Zona")</f>
        <v>IMPAR</v>
      </c>
      <c r="W79" s="151"/>
      <c r="X79" s="152">
        <f>IFERROR(IF(TABLAINV[[#This Row],[Cant. UND]]=0,TABLAINV[[#This Row],[PMV]]*TABLAINV[[#This Row],[Conteo Físico]],TABLAINV[[#This Row],[PMV]]*TABLAINV[[#This Row],[Cant. UND]]),0)</f>
        <v>0</v>
      </c>
      <c r="Y79" s="152">
        <f>IFERROR(ABS(TABLAINV[[#This Row],[PMV]]*TABLAINV[[#This Row],[Diferencia]]),0)</f>
        <v>0</v>
      </c>
      <c r="Z79" s="153">
        <f>IFERROR(VLOOKUP(TABLAINV[[#This Row],[Codigo Estado]],unds!O:P,2,0),"PEND.")</f>
        <v>2001</v>
      </c>
      <c r="AA79" s="153" t="str">
        <f t="shared" si="7"/>
        <v>CD09</v>
      </c>
      <c r="AB79" s="154">
        <f t="shared" ca="1" si="8"/>
        <v>45828</v>
      </c>
      <c r="AC79" s="155"/>
      <c r="AD79" s="155"/>
      <c r="AE79" s="155"/>
      <c r="AF79" s="155"/>
    </row>
    <row r="80" spans="1:32" s="156" customFormat="1" ht="24" customHeight="1" x14ac:dyDescent="0.2">
      <c r="A80" s="157" t="str">
        <f t="shared" si="6"/>
        <v>MRC01</v>
      </c>
      <c r="B80" s="145" t="str">
        <f>IF(TABLAINV[[#This Row],[Z]]="","",D80&amp;"."&amp;TEXT(E80,"000")&amp;"."&amp;TEXT(F80,"000")&amp;"."&amp;TEXT(G80,"000"))</f>
        <v>MR.C01.114.001</v>
      </c>
      <c r="C80" s="146"/>
      <c r="D80" s="147" t="s">
        <v>95</v>
      </c>
      <c r="E80" s="147" t="s">
        <v>96</v>
      </c>
      <c r="F80" s="147">
        <v>114</v>
      </c>
      <c r="G80" s="147">
        <v>1</v>
      </c>
      <c r="H80" s="147">
        <v>1031960</v>
      </c>
      <c r="I80" s="147" t="s">
        <v>175</v>
      </c>
      <c r="J80" s="158">
        <v>6</v>
      </c>
      <c r="K80" s="147" t="s">
        <v>64</v>
      </c>
      <c r="L80" s="148" t="s">
        <v>98</v>
      </c>
      <c r="M80" s="147" t="s">
        <v>99</v>
      </c>
      <c r="N80" s="146" t="s">
        <v>91</v>
      </c>
      <c r="O80" s="146">
        <v>6</v>
      </c>
      <c r="P80" s="148">
        <v>6</v>
      </c>
      <c r="Q80" s="148"/>
      <c r="R80" s="147"/>
      <c r="S80" s="149">
        <f>TABLAINV[[#This Row],[Conteo Físico]]-TABLAINV[[#This Row],[Cant. UND]]</f>
        <v>0</v>
      </c>
      <c r="T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" s="150" t="str">
        <f>IFERROR(IF(MOD(TABLAINV[[#This Row],[C]],2)=0,"PAR","IMPAR"),"Zona")</f>
        <v>PAR</v>
      </c>
      <c r="W80" s="151"/>
      <c r="X80" s="152">
        <f>IFERROR(IF(TABLAINV[[#This Row],[Cant. UND]]=0,TABLAINV[[#This Row],[PMV]]*TABLAINV[[#This Row],[Conteo Físico]],TABLAINV[[#This Row],[PMV]]*TABLAINV[[#This Row],[Cant. UND]]),0)</f>
        <v>0</v>
      </c>
      <c r="Y80" s="152">
        <f>IFERROR(ABS(TABLAINV[[#This Row],[PMV]]*TABLAINV[[#This Row],[Diferencia]]),0)</f>
        <v>0</v>
      </c>
      <c r="Z80" s="153">
        <f>IFERROR(VLOOKUP(TABLAINV[[#This Row],[Codigo Estado]],unds!O:P,2,0),"PEND.")</f>
        <v>2001</v>
      </c>
      <c r="AA80" s="153" t="str">
        <f t="shared" si="7"/>
        <v>CD09</v>
      </c>
      <c r="AB80" s="154">
        <f t="shared" ca="1" si="8"/>
        <v>45828</v>
      </c>
      <c r="AC80" s="155"/>
      <c r="AD80" s="155"/>
      <c r="AE80" s="155"/>
      <c r="AF80" s="155"/>
    </row>
    <row r="81" spans="1:32" s="156" customFormat="1" ht="24" customHeight="1" x14ac:dyDescent="0.2">
      <c r="A81" s="157" t="str">
        <f t="shared" si="6"/>
        <v>MRC01</v>
      </c>
      <c r="B81" s="145" t="str">
        <f>IF(TABLAINV[[#This Row],[Z]]="","",D81&amp;"."&amp;TEXT(E81,"000")&amp;"."&amp;TEXT(F81,"000")&amp;"."&amp;TEXT(G81,"000"))</f>
        <v>MR.C01.114.002</v>
      </c>
      <c r="C81" s="146"/>
      <c r="D81" s="147" t="s">
        <v>95</v>
      </c>
      <c r="E81" s="147" t="s">
        <v>96</v>
      </c>
      <c r="F81" s="147">
        <v>114</v>
      </c>
      <c r="G81" s="147">
        <v>2</v>
      </c>
      <c r="H81" s="147">
        <v>768747</v>
      </c>
      <c r="I81" s="147" t="s">
        <v>181</v>
      </c>
      <c r="J81" s="158">
        <v>6</v>
      </c>
      <c r="K81" s="147" t="s">
        <v>64</v>
      </c>
      <c r="L81" s="148" t="s">
        <v>117</v>
      </c>
      <c r="M81" s="147" t="s">
        <v>99</v>
      </c>
      <c r="N81" s="146" t="s">
        <v>91</v>
      </c>
      <c r="O81" s="146">
        <v>6</v>
      </c>
      <c r="P81" s="148">
        <v>6</v>
      </c>
      <c r="Q81" s="148"/>
      <c r="R81" s="147"/>
      <c r="S81" s="149">
        <f>TABLAINV[[#This Row],[Conteo Físico]]-TABLAINV[[#This Row],[Cant. UND]]</f>
        <v>0</v>
      </c>
      <c r="T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" s="150" t="str">
        <f>IFERROR(IF(MOD(TABLAINV[[#This Row],[C]],2)=0,"PAR","IMPAR"),"Zona")</f>
        <v>PAR</v>
      </c>
      <c r="W81" s="151"/>
      <c r="X81" s="152">
        <f>IFERROR(IF(TABLAINV[[#This Row],[Cant. UND]]=0,TABLAINV[[#This Row],[PMV]]*TABLAINV[[#This Row],[Conteo Físico]],TABLAINV[[#This Row],[PMV]]*TABLAINV[[#This Row],[Cant. UND]]),0)</f>
        <v>0</v>
      </c>
      <c r="Y81" s="152">
        <f>IFERROR(ABS(TABLAINV[[#This Row],[PMV]]*TABLAINV[[#This Row],[Diferencia]]),0)</f>
        <v>0</v>
      </c>
      <c r="Z81" s="153">
        <f>IFERROR(VLOOKUP(TABLAINV[[#This Row],[Codigo Estado]],unds!O:P,2,0),"PEND.")</f>
        <v>2001</v>
      </c>
      <c r="AA81" s="153" t="str">
        <f t="shared" si="7"/>
        <v>CD09</v>
      </c>
      <c r="AB81" s="154">
        <f t="shared" ca="1" si="8"/>
        <v>45828</v>
      </c>
      <c r="AC81" s="155"/>
      <c r="AD81" s="155"/>
      <c r="AE81" s="155"/>
      <c r="AF81" s="155"/>
    </row>
    <row r="82" spans="1:32" s="156" customFormat="1" ht="24" customHeight="1" x14ac:dyDescent="0.2">
      <c r="A82" s="157" t="str">
        <f t="shared" si="6"/>
        <v>MRC01</v>
      </c>
      <c r="B82" s="145" t="str">
        <f>IF(TABLAINV[[#This Row],[Z]]="","",D82&amp;"."&amp;TEXT(E82,"000")&amp;"."&amp;TEXT(F82,"000")&amp;"."&amp;TEXT(G82,"000"))</f>
        <v>MR.C01.114.003</v>
      </c>
      <c r="C82" s="146"/>
      <c r="D82" s="147" t="s">
        <v>95</v>
      </c>
      <c r="E82" s="147" t="s">
        <v>96</v>
      </c>
      <c r="F82" s="147">
        <v>114</v>
      </c>
      <c r="G82" s="147">
        <v>3</v>
      </c>
      <c r="H82" s="147">
        <v>485926</v>
      </c>
      <c r="I82" s="147" t="s">
        <v>182</v>
      </c>
      <c r="J82" s="158">
        <v>3</v>
      </c>
      <c r="K82" s="147" t="s">
        <v>64</v>
      </c>
      <c r="L82" s="148" t="s">
        <v>115</v>
      </c>
      <c r="M82" s="147" t="s">
        <v>99</v>
      </c>
      <c r="N82" s="146" t="s">
        <v>91</v>
      </c>
      <c r="O82" s="146">
        <v>3</v>
      </c>
      <c r="P82" s="148">
        <v>3</v>
      </c>
      <c r="Q82" s="148"/>
      <c r="R82" s="147"/>
      <c r="S82" s="149">
        <f>TABLAINV[[#This Row],[Conteo Físico]]-TABLAINV[[#This Row],[Cant. UND]]</f>
        <v>0</v>
      </c>
      <c r="T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" s="150" t="str">
        <f>IFERROR(IF(MOD(TABLAINV[[#This Row],[C]],2)=0,"PAR","IMPAR"),"Zona")</f>
        <v>PAR</v>
      </c>
      <c r="W82" s="151"/>
      <c r="X82" s="152">
        <f>IFERROR(IF(TABLAINV[[#This Row],[Cant. UND]]=0,TABLAINV[[#This Row],[PMV]]*TABLAINV[[#This Row],[Conteo Físico]],TABLAINV[[#This Row],[PMV]]*TABLAINV[[#This Row],[Cant. UND]]),0)</f>
        <v>0</v>
      </c>
      <c r="Y82" s="152">
        <f>IFERROR(ABS(TABLAINV[[#This Row],[PMV]]*TABLAINV[[#This Row],[Diferencia]]),0)</f>
        <v>0</v>
      </c>
      <c r="Z82" s="153">
        <f>IFERROR(VLOOKUP(TABLAINV[[#This Row],[Codigo Estado]],unds!O:P,2,0),"PEND.")</f>
        <v>2001</v>
      </c>
      <c r="AA82" s="153" t="str">
        <f t="shared" si="7"/>
        <v>CD09</v>
      </c>
      <c r="AB82" s="154">
        <f t="shared" ca="1" si="8"/>
        <v>45828</v>
      </c>
      <c r="AC82" s="155"/>
      <c r="AD82" s="155"/>
      <c r="AE82" s="155"/>
      <c r="AF82" s="155"/>
    </row>
    <row r="83" spans="1:32" s="156" customFormat="1" ht="24" customHeight="1" x14ac:dyDescent="0.2">
      <c r="A83" s="157" t="str">
        <f t="shared" si="6"/>
        <v>MRC01</v>
      </c>
      <c r="B83" s="145" t="str">
        <f>IF(TABLAINV[[#This Row],[Z]]="","",D83&amp;"."&amp;TEXT(E83,"000")&amp;"."&amp;TEXT(F83,"000")&amp;"."&amp;TEXT(G83,"000"))</f>
        <v>MR.C01.114.003</v>
      </c>
      <c r="C83" s="146"/>
      <c r="D83" s="147" t="s">
        <v>95</v>
      </c>
      <c r="E83" s="147" t="s">
        <v>96</v>
      </c>
      <c r="F83" s="147">
        <v>114</v>
      </c>
      <c r="G83" s="147">
        <v>3</v>
      </c>
      <c r="H83" s="147">
        <v>998267</v>
      </c>
      <c r="I83" s="147" t="s">
        <v>183</v>
      </c>
      <c r="J83" s="158">
        <v>15</v>
      </c>
      <c r="K83" s="147" t="s">
        <v>64</v>
      </c>
      <c r="L83" s="148" t="s">
        <v>184</v>
      </c>
      <c r="M83" s="147" t="s">
        <v>99</v>
      </c>
      <c r="N83" s="146" t="s">
        <v>91</v>
      </c>
      <c r="O83" s="146">
        <v>15</v>
      </c>
      <c r="P83" s="148">
        <v>15</v>
      </c>
      <c r="Q83" s="148"/>
      <c r="R83" s="147"/>
      <c r="S83" s="149">
        <f>TABLAINV[[#This Row],[Conteo Físico]]-TABLAINV[[#This Row],[Cant. UND]]</f>
        <v>0</v>
      </c>
      <c r="T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" s="150" t="str">
        <f>IFERROR(IF(MOD(TABLAINV[[#This Row],[C]],2)=0,"PAR","IMPAR"),"Zona")</f>
        <v>PAR</v>
      </c>
      <c r="W83" s="151"/>
      <c r="X83" s="152">
        <f>IFERROR(IF(TABLAINV[[#This Row],[Cant. UND]]=0,TABLAINV[[#This Row],[PMV]]*TABLAINV[[#This Row],[Conteo Físico]],TABLAINV[[#This Row],[PMV]]*TABLAINV[[#This Row],[Cant. UND]]),0)</f>
        <v>0</v>
      </c>
      <c r="Y83" s="152">
        <f>IFERROR(ABS(TABLAINV[[#This Row],[PMV]]*TABLAINV[[#This Row],[Diferencia]]),0)</f>
        <v>0</v>
      </c>
      <c r="Z83" s="153">
        <f>IFERROR(VLOOKUP(TABLAINV[[#This Row],[Codigo Estado]],unds!O:P,2,0),"PEND.")</f>
        <v>2001</v>
      </c>
      <c r="AA83" s="153" t="str">
        <f t="shared" si="7"/>
        <v>CD09</v>
      </c>
      <c r="AB83" s="154">
        <f t="shared" ca="1" si="8"/>
        <v>45828</v>
      </c>
      <c r="AC83" s="155"/>
      <c r="AD83" s="155"/>
      <c r="AE83" s="155"/>
      <c r="AF83" s="155"/>
    </row>
    <row r="84" spans="1:32" s="156" customFormat="1" ht="24" customHeight="1" x14ac:dyDescent="0.2">
      <c r="A84" s="157" t="str">
        <f t="shared" si="6"/>
        <v>MRC01</v>
      </c>
      <c r="B84" s="145" t="str">
        <f>IF(TABLAINV[[#This Row],[Z]]="","",D84&amp;"."&amp;TEXT(E84,"000")&amp;"."&amp;TEXT(F84,"000")&amp;"."&amp;TEXT(G84,"000"))</f>
        <v>MR.C01.115.002</v>
      </c>
      <c r="C84" s="146"/>
      <c r="D84" s="147" t="s">
        <v>95</v>
      </c>
      <c r="E84" s="147" t="s">
        <v>96</v>
      </c>
      <c r="F84" s="147">
        <v>115</v>
      </c>
      <c r="G84" s="147">
        <v>2</v>
      </c>
      <c r="H84" s="147">
        <v>51929001</v>
      </c>
      <c r="I84" s="147" t="s">
        <v>185</v>
      </c>
      <c r="J84" s="158">
        <v>6</v>
      </c>
      <c r="K84" s="147" t="s">
        <v>64</v>
      </c>
      <c r="L84" s="148" t="s">
        <v>123</v>
      </c>
      <c r="M84" s="147" t="s">
        <v>111</v>
      </c>
      <c r="N84" s="146" t="s">
        <v>91</v>
      </c>
      <c r="O84" s="146">
        <v>6</v>
      </c>
      <c r="P84" s="148">
        <v>6</v>
      </c>
      <c r="Q84" s="148"/>
      <c r="R84" s="147"/>
      <c r="S84" s="149">
        <f>TABLAINV[[#This Row],[Conteo Físico]]-TABLAINV[[#This Row],[Cant. UND]]</f>
        <v>0</v>
      </c>
      <c r="T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" s="150" t="str">
        <f>IFERROR(IF(MOD(TABLAINV[[#This Row],[C]],2)=0,"PAR","IMPAR"),"Zona")</f>
        <v>IMPAR</v>
      </c>
      <c r="W84" s="151"/>
      <c r="X84" s="152">
        <f>IFERROR(IF(TABLAINV[[#This Row],[Cant. UND]]=0,TABLAINV[[#This Row],[PMV]]*TABLAINV[[#This Row],[Conteo Físico]],TABLAINV[[#This Row],[PMV]]*TABLAINV[[#This Row],[Cant. UND]]),0)</f>
        <v>0</v>
      </c>
      <c r="Y84" s="152">
        <f>IFERROR(ABS(TABLAINV[[#This Row],[PMV]]*TABLAINV[[#This Row],[Diferencia]]),0)</f>
        <v>0</v>
      </c>
      <c r="Z84" s="153">
        <f>IFERROR(VLOOKUP(TABLAINV[[#This Row],[Codigo Estado]],unds!O:P,2,0),"PEND.")</f>
        <v>2001</v>
      </c>
      <c r="AA84" s="153" t="str">
        <f t="shared" si="7"/>
        <v>CD09</v>
      </c>
      <c r="AB84" s="154">
        <f t="shared" ca="1" si="8"/>
        <v>45828</v>
      </c>
      <c r="AC84" s="155"/>
      <c r="AD84" s="155"/>
      <c r="AE84" s="155"/>
      <c r="AF84" s="155"/>
    </row>
    <row r="85" spans="1:32" s="156" customFormat="1" ht="24" customHeight="1" x14ac:dyDescent="0.2">
      <c r="A85" s="157" t="str">
        <f t="shared" si="6"/>
        <v>MRC01</v>
      </c>
      <c r="B85" s="145" t="str">
        <f>IF(TABLAINV[[#This Row],[Z]]="","",D85&amp;"."&amp;TEXT(E85,"000")&amp;"."&amp;TEXT(F85,"000")&amp;"."&amp;TEXT(G85,"000"))</f>
        <v>MR.C01.116.002</v>
      </c>
      <c r="C85" s="146"/>
      <c r="D85" s="147" t="s">
        <v>95</v>
      </c>
      <c r="E85" s="147" t="s">
        <v>96</v>
      </c>
      <c r="F85" s="147">
        <v>116</v>
      </c>
      <c r="G85" s="147">
        <v>2</v>
      </c>
      <c r="H85" s="147">
        <v>774007</v>
      </c>
      <c r="I85" s="147" t="s">
        <v>186</v>
      </c>
      <c r="J85" s="158">
        <v>2</v>
      </c>
      <c r="K85" s="147" t="s">
        <v>64</v>
      </c>
      <c r="L85" s="148" t="s">
        <v>117</v>
      </c>
      <c r="M85" s="147" t="s">
        <v>99</v>
      </c>
      <c r="N85" s="146" t="s">
        <v>91</v>
      </c>
      <c r="O85" s="146">
        <v>2</v>
      </c>
      <c r="P85" s="148">
        <v>2</v>
      </c>
      <c r="Q85" s="148"/>
      <c r="R85" s="147"/>
      <c r="S85" s="149">
        <f>TABLAINV[[#This Row],[Conteo Físico]]-TABLAINV[[#This Row],[Cant. UND]]</f>
        <v>0</v>
      </c>
      <c r="T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" s="150" t="str">
        <f>IFERROR(IF(MOD(TABLAINV[[#This Row],[C]],2)=0,"PAR","IMPAR"),"Zona")</f>
        <v>PAR</v>
      </c>
      <c r="W85" s="151"/>
      <c r="X85" s="152">
        <f>IFERROR(IF(TABLAINV[[#This Row],[Cant. UND]]=0,TABLAINV[[#This Row],[PMV]]*TABLAINV[[#This Row],[Conteo Físico]],TABLAINV[[#This Row],[PMV]]*TABLAINV[[#This Row],[Cant. UND]]),0)</f>
        <v>0</v>
      </c>
      <c r="Y85" s="152">
        <f>IFERROR(ABS(TABLAINV[[#This Row],[PMV]]*TABLAINV[[#This Row],[Diferencia]]),0)</f>
        <v>0</v>
      </c>
      <c r="Z85" s="153">
        <f>IFERROR(VLOOKUP(TABLAINV[[#This Row],[Codigo Estado]],unds!O:P,2,0),"PEND.")</f>
        <v>2001</v>
      </c>
      <c r="AA85" s="153" t="str">
        <f t="shared" si="7"/>
        <v>CD09</v>
      </c>
      <c r="AB85" s="154">
        <f t="shared" ca="1" si="8"/>
        <v>45828</v>
      </c>
      <c r="AC85" s="155"/>
      <c r="AD85" s="155"/>
      <c r="AE85" s="155"/>
      <c r="AF85" s="155"/>
    </row>
    <row r="86" spans="1:32" s="156" customFormat="1" ht="24" customHeight="1" x14ac:dyDescent="0.2">
      <c r="A86" s="157" t="str">
        <f t="shared" si="6"/>
        <v>MRC01</v>
      </c>
      <c r="B86" s="145" t="str">
        <f>IF(TABLAINV[[#This Row],[Z]]="","",D86&amp;"."&amp;TEXT(E86,"000")&amp;"."&amp;TEXT(F86,"000")&amp;"."&amp;TEXT(G86,"000"))</f>
        <v>MR.C01.117.001</v>
      </c>
      <c r="C86" s="146"/>
      <c r="D86" s="147" t="s">
        <v>95</v>
      </c>
      <c r="E86" s="147" t="s">
        <v>96</v>
      </c>
      <c r="F86" s="147">
        <v>117</v>
      </c>
      <c r="G86" s="147">
        <v>1</v>
      </c>
      <c r="H86" s="147">
        <v>40596</v>
      </c>
      <c r="I86" s="147" t="s">
        <v>187</v>
      </c>
      <c r="J86" s="158">
        <v>3</v>
      </c>
      <c r="K86" s="147" t="s">
        <v>64</v>
      </c>
      <c r="L86" s="148" t="s">
        <v>115</v>
      </c>
      <c r="M86" s="147" t="s">
        <v>99</v>
      </c>
      <c r="N86" s="146" t="s">
        <v>91</v>
      </c>
      <c r="O86" s="146">
        <v>3</v>
      </c>
      <c r="P86" s="148">
        <v>3</v>
      </c>
      <c r="Q86" s="148"/>
      <c r="R86" s="147"/>
      <c r="S86" s="149">
        <f>TABLAINV[[#This Row],[Conteo Físico]]-TABLAINV[[#This Row],[Cant. UND]]</f>
        <v>0</v>
      </c>
      <c r="T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" s="150" t="str">
        <f>IFERROR(IF(MOD(TABLAINV[[#This Row],[C]],2)=0,"PAR","IMPAR"),"Zona")</f>
        <v>IMPAR</v>
      </c>
      <c r="W86" s="151"/>
      <c r="X86" s="152">
        <f>IFERROR(IF(TABLAINV[[#This Row],[Cant. UND]]=0,TABLAINV[[#This Row],[PMV]]*TABLAINV[[#This Row],[Conteo Físico]],TABLAINV[[#This Row],[PMV]]*TABLAINV[[#This Row],[Cant. UND]]),0)</f>
        <v>0</v>
      </c>
      <c r="Y86" s="152">
        <f>IFERROR(ABS(TABLAINV[[#This Row],[PMV]]*TABLAINV[[#This Row],[Diferencia]]),0)</f>
        <v>0</v>
      </c>
      <c r="Z86" s="153">
        <f>IFERROR(VLOOKUP(TABLAINV[[#This Row],[Codigo Estado]],unds!O:P,2,0),"PEND.")</f>
        <v>2001</v>
      </c>
      <c r="AA86" s="153" t="str">
        <f t="shared" si="7"/>
        <v>CD09</v>
      </c>
      <c r="AB86" s="154">
        <f t="shared" ca="1" si="8"/>
        <v>45828</v>
      </c>
      <c r="AC86" s="155"/>
      <c r="AD86" s="155"/>
      <c r="AE86" s="155"/>
      <c r="AF86" s="155"/>
    </row>
    <row r="87" spans="1:32" s="156" customFormat="1" ht="24" customHeight="1" x14ac:dyDescent="0.2">
      <c r="A87" s="157" t="str">
        <f t="shared" si="6"/>
        <v>MRC01</v>
      </c>
      <c r="B87" s="145" t="str">
        <f>IF(TABLAINV[[#This Row],[Z]]="","",D87&amp;"."&amp;TEXT(E87,"000")&amp;"."&amp;TEXT(F87,"000")&amp;"."&amp;TEXT(G87,"000"))</f>
        <v>MR.C01.117.002</v>
      </c>
      <c r="C87" s="146"/>
      <c r="D87" s="147" t="s">
        <v>95</v>
      </c>
      <c r="E87" s="147" t="s">
        <v>96</v>
      </c>
      <c r="F87" s="147">
        <v>117</v>
      </c>
      <c r="G87" s="147">
        <v>2</v>
      </c>
      <c r="H87" s="147">
        <v>451975</v>
      </c>
      <c r="I87" s="147" t="s">
        <v>188</v>
      </c>
      <c r="J87" s="158">
        <v>12</v>
      </c>
      <c r="K87" s="147" t="s">
        <v>64</v>
      </c>
      <c r="L87" s="148" t="s">
        <v>115</v>
      </c>
      <c r="M87" s="147" t="s">
        <v>99</v>
      </c>
      <c r="N87" s="146" t="s">
        <v>91</v>
      </c>
      <c r="O87" s="146">
        <v>12</v>
      </c>
      <c r="P87" s="148">
        <v>12</v>
      </c>
      <c r="Q87" s="148"/>
      <c r="R87" s="147"/>
      <c r="S87" s="149">
        <f>TABLAINV[[#This Row],[Conteo Físico]]-TABLAINV[[#This Row],[Cant. UND]]</f>
        <v>0</v>
      </c>
      <c r="T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" s="150" t="str">
        <f>IFERROR(IF(MOD(TABLAINV[[#This Row],[C]],2)=0,"PAR","IMPAR"),"Zona")</f>
        <v>IMPAR</v>
      </c>
      <c r="W87" s="151"/>
      <c r="X87" s="152">
        <f>IFERROR(IF(TABLAINV[[#This Row],[Cant. UND]]=0,TABLAINV[[#This Row],[PMV]]*TABLAINV[[#This Row],[Conteo Físico]],TABLAINV[[#This Row],[PMV]]*TABLAINV[[#This Row],[Cant. UND]]),0)</f>
        <v>0</v>
      </c>
      <c r="Y87" s="152">
        <f>IFERROR(ABS(TABLAINV[[#This Row],[PMV]]*TABLAINV[[#This Row],[Diferencia]]),0)</f>
        <v>0</v>
      </c>
      <c r="Z87" s="153">
        <f>IFERROR(VLOOKUP(TABLAINV[[#This Row],[Codigo Estado]],unds!O:P,2,0),"PEND.")</f>
        <v>2001</v>
      </c>
      <c r="AA87" s="153" t="str">
        <f t="shared" si="7"/>
        <v>CD09</v>
      </c>
      <c r="AB87" s="154">
        <f t="shared" ca="1" si="8"/>
        <v>45828</v>
      </c>
      <c r="AC87" s="155"/>
      <c r="AD87" s="155"/>
      <c r="AE87" s="155"/>
      <c r="AF87" s="155"/>
    </row>
    <row r="88" spans="1:32" s="156" customFormat="1" ht="24" customHeight="1" x14ac:dyDescent="0.2">
      <c r="A88" s="157" t="str">
        <f t="shared" si="6"/>
        <v>MRC01</v>
      </c>
      <c r="B88" s="145" t="str">
        <f>IF(TABLAINV[[#This Row],[Z]]="","",D88&amp;"."&amp;TEXT(E88,"000")&amp;"."&amp;TEXT(F88,"000")&amp;"."&amp;TEXT(G88,"000"))</f>
        <v>MR.C01.119.001</v>
      </c>
      <c r="C88" s="146"/>
      <c r="D88" s="147" t="s">
        <v>95</v>
      </c>
      <c r="E88" s="147" t="s">
        <v>96</v>
      </c>
      <c r="F88" s="147">
        <v>119</v>
      </c>
      <c r="G88" s="147">
        <v>1</v>
      </c>
      <c r="H88" s="147">
        <v>1031961</v>
      </c>
      <c r="I88" s="147" t="s">
        <v>189</v>
      </c>
      <c r="J88" s="158">
        <v>18</v>
      </c>
      <c r="K88" s="147" t="s">
        <v>64</v>
      </c>
      <c r="L88" s="148" t="s">
        <v>98</v>
      </c>
      <c r="M88" s="147" t="s">
        <v>99</v>
      </c>
      <c r="N88" s="146" t="s">
        <v>91</v>
      </c>
      <c r="O88" s="146">
        <v>18</v>
      </c>
      <c r="P88" s="148">
        <v>18</v>
      </c>
      <c r="Q88" s="148"/>
      <c r="R88" s="147"/>
      <c r="S88" s="149">
        <f>TABLAINV[[#This Row],[Conteo Físico]]-TABLAINV[[#This Row],[Cant. UND]]</f>
        <v>0</v>
      </c>
      <c r="T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" s="150" t="str">
        <f>IFERROR(IF(MOD(TABLAINV[[#This Row],[C]],2)=0,"PAR","IMPAR"),"Zona")</f>
        <v>IMPAR</v>
      </c>
      <c r="W88" s="151"/>
      <c r="X88" s="152">
        <f>IFERROR(IF(TABLAINV[[#This Row],[Cant. UND]]=0,TABLAINV[[#This Row],[PMV]]*TABLAINV[[#This Row],[Conteo Físico]],TABLAINV[[#This Row],[PMV]]*TABLAINV[[#This Row],[Cant. UND]]),0)</f>
        <v>0</v>
      </c>
      <c r="Y88" s="152">
        <f>IFERROR(ABS(TABLAINV[[#This Row],[PMV]]*TABLAINV[[#This Row],[Diferencia]]),0)</f>
        <v>0</v>
      </c>
      <c r="Z88" s="153">
        <f>IFERROR(VLOOKUP(TABLAINV[[#This Row],[Codigo Estado]],unds!O:P,2,0),"PEND.")</f>
        <v>2001</v>
      </c>
      <c r="AA88" s="153" t="str">
        <f t="shared" si="7"/>
        <v>CD09</v>
      </c>
      <c r="AB88" s="154">
        <f t="shared" ca="1" si="8"/>
        <v>45828</v>
      </c>
      <c r="AC88" s="155"/>
      <c r="AD88" s="155"/>
      <c r="AE88" s="155"/>
      <c r="AF88" s="155"/>
    </row>
    <row r="89" spans="1:32" s="156" customFormat="1" ht="24" customHeight="1" x14ac:dyDescent="0.2">
      <c r="A89" s="157" t="str">
        <f t="shared" si="6"/>
        <v>MRC01</v>
      </c>
      <c r="B89" s="145" t="str">
        <f>IF(TABLAINV[[#This Row],[Z]]="","",D89&amp;"."&amp;TEXT(E89,"000")&amp;"."&amp;TEXT(F89,"000")&amp;"."&amp;TEXT(G89,"000"))</f>
        <v>MR.C01.119.002</v>
      </c>
      <c r="C89" s="146"/>
      <c r="D89" s="147" t="s">
        <v>95</v>
      </c>
      <c r="E89" s="147" t="s">
        <v>96</v>
      </c>
      <c r="F89" s="147">
        <v>119</v>
      </c>
      <c r="G89" s="147">
        <v>2</v>
      </c>
      <c r="H89" s="147">
        <v>464457</v>
      </c>
      <c r="I89" s="147" t="s">
        <v>190</v>
      </c>
      <c r="J89" s="158">
        <v>5</v>
      </c>
      <c r="K89" s="147" t="s">
        <v>64</v>
      </c>
      <c r="L89" s="148" t="s">
        <v>184</v>
      </c>
      <c r="M89" s="147" t="s">
        <v>99</v>
      </c>
      <c r="N89" s="146" t="s">
        <v>91</v>
      </c>
      <c r="O89" s="146">
        <v>5</v>
      </c>
      <c r="P89" s="148">
        <v>5</v>
      </c>
      <c r="Q89" s="148"/>
      <c r="R89" s="147"/>
      <c r="S89" s="149">
        <f>TABLAINV[[#This Row],[Conteo Físico]]-TABLAINV[[#This Row],[Cant. UND]]</f>
        <v>0</v>
      </c>
      <c r="T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" s="150" t="str">
        <f>IFERROR(IF(MOD(TABLAINV[[#This Row],[C]],2)=0,"PAR","IMPAR"),"Zona")</f>
        <v>IMPAR</v>
      </c>
      <c r="W89" s="151"/>
      <c r="X89" s="152">
        <f>IFERROR(IF(TABLAINV[[#This Row],[Cant. UND]]=0,TABLAINV[[#This Row],[PMV]]*TABLAINV[[#This Row],[Conteo Físico]],TABLAINV[[#This Row],[PMV]]*TABLAINV[[#This Row],[Cant. UND]]),0)</f>
        <v>0</v>
      </c>
      <c r="Y89" s="152">
        <f>IFERROR(ABS(TABLAINV[[#This Row],[PMV]]*TABLAINV[[#This Row],[Diferencia]]),0)</f>
        <v>0</v>
      </c>
      <c r="Z89" s="153">
        <f>IFERROR(VLOOKUP(TABLAINV[[#This Row],[Codigo Estado]],unds!O:P,2,0),"PEND.")</f>
        <v>2001</v>
      </c>
      <c r="AA89" s="153" t="str">
        <f t="shared" si="7"/>
        <v>CD09</v>
      </c>
      <c r="AB89" s="154">
        <f t="shared" ca="1" si="8"/>
        <v>45828</v>
      </c>
      <c r="AC89" s="155"/>
      <c r="AD89" s="155"/>
      <c r="AE89" s="155"/>
      <c r="AF89" s="155"/>
    </row>
    <row r="90" spans="1:32" s="156" customFormat="1" ht="24" customHeight="1" x14ac:dyDescent="0.2">
      <c r="A90" s="157" t="str">
        <f t="shared" si="6"/>
        <v>MRC01</v>
      </c>
      <c r="B90" s="145" t="str">
        <f>IF(TABLAINV[[#This Row],[Z]]="","",D90&amp;"."&amp;TEXT(E90,"000")&amp;"."&amp;TEXT(F90,"000")&amp;"."&amp;TEXT(G90,"000"))</f>
        <v>MR.C01.120.002</v>
      </c>
      <c r="C90" s="146"/>
      <c r="D90" s="147" t="s">
        <v>95</v>
      </c>
      <c r="E90" s="147" t="s">
        <v>96</v>
      </c>
      <c r="F90" s="147">
        <v>120</v>
      </c>
      <c r="G90" s="147">
        <v>2</v>
      </c>
      <c r="H90" s="147">
        <v>892487</v>
      </c>
      <c r="I90" s="147" t="s">
        <v>191</v>
      </c>
      <c r="J90" s="158">
        <v>4</v>
      </c>
      <c r="K90" s="147" t="s">
        <v>64</v>
      </c>
      <c r="L90" s="148" t="s">
        <v>115</v>
      </c>
      <c r="M90" s="147" t="s">
        <v>99</v>
      </c>
      <c r="N90" s="146" t="s">
        <v>91</v>
      </c>
      <c r="O90" s="146">
        <v>4</v>
      </c>
      <c r="P90" s="148">
        <v>4</v>
      </c>
      <c r="Q90" s="148"/>
      <c r="R90" s="147"/>
      <c r="S90" s="149">
        <f>TABLAINV[[#This Row],[Conteo Físico]]-TABLAINV[[#This Row],[Cant. UND]]</f>
        <v>0</v>
      </c>
      <c r="T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" s="150" t="str">
        <f>IFERROR(IF(MOD(TABLAINV[[#This Row],[C]],2)=0,"PAR","IMPAR"),"Zona")</f>
        <v>PAR</v>
      </c>
      <c r="W90" s="151"/>
      <c r="X90" s="152">
        <f>IFERROR(IF(TABLAINV[[#This Row],[Cant. UND]]=0,TABLAINV[[#This Row],[PMV]]*TABLAINV[[#This Row],[Conteo Físico]],TABLAINV[[#This Row],[PMV]]*TABLAINV[[#This Row],[Cant. UND]]),0)</f>
        <v>0</v>
      </c>
      <c r="Y90" s="152">
        <f>IFERROR(ABS(TABLAINV[[#This Row],[PMV]]*TABLAINV[[#This Row],[Diferencia]]),0)</f>
        <v>0</v>
      </c>
      <c r="Z90" s="153">
        <f>IFERROR(VLOOKUP(TABLAINV[[#This Row],[Codigo Estado]],unds!O:P,2,0),"PEND.")</f>
        <v>2001</v>
      </c>
      <c r="AA90" s="153" t="str">
        <f t="shared" si="7"/>
        <v>CD09</v>
      </c>
      <c r="AB90" s="154">
        <f t="shared" ca="1" si="8"/>
        <v>45828</v>
      </c>
      <c r="AC90" s="155"/>
      <c r="AD90" s="155"/>
      <c r="AE90" s="155"/>
      <c r="AF90" s="155"/>
    </row>
    <row r="91" spans="1:32" s="156" customFormat="1" ht="24" customHeight="1" x14ac:dyDescent="0.2">
      <c r="A91" s="157" t="str">
        <f t="shared" si="6"/>
        <v>MRC01</v>
      </c>
      <c r="B91" s="145" t="str">
        <f>IF(TABLAINV[[#This Row],[Z]]="","",D91&amp;"."&amp;TEXT(E91,"000")&amp;"."&amp;TEXT(F91,"000")&amp;"."&amp;TEXT(G91,"000"))</f>
        <v>MR.C01.121.002</v>
      </c>
      <c r="C91" s="146"/>
      <c r="D91" s="147" t="s">
        <v>95</v>
      </c>
      <c r="E91" s="147" t="s">
        <v>96</v>
      </c>
      <c r="F91" s="147">
        <v>121</v>
      </c>
      <c r="G91" s="147">
        <v>2</v>
      </c>
      <c r="H91" s="147">
        <v>342607</v>
      </c>
      <c r="I91" s="147" t="s">
        <v>126</v>
      </c>
      <c r="J91" s="158">
        <v>6</v>
      </c>
      <c r="K91" s="147" t="s">
        <v>64</v>
      </c>
      <c r="L91" s="148" t="s">
        <v>113</v>
      </c>
      <c r="M91" s="147" t="s">
        <v>99</v>
      </c>
      <c r="N91" s="146" t="s">
        <v>91</v>
      </c>
      <c r="O91" s="146">
        <v>6</v>
      </c>
      <c r="P91" s="148">
        <v>6</v>
      </c>
      <c r="Q91" s="148"/>
      <c r="R91" s="147"/>
      <c r="S91" s="149">
        <f>TABLAINV[[#This Row],[Conteo Físico]]-TABLAINV[[#This Row],[Cant. UND]]</f>
        <v>0</v>
      </c>
      <c r="T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" s="150" t="str">
        <f>IFERROR(IF(MOD(TABLAINV[[#This Row],[C]],2)=0,"PAR","IMPAR"),"Zona")</f>
        <v>IMPAR</v>
      </c>
      <c r="W91" s="151"/>
      <c r="X91" s="152">
        <f>IFERROR(IF(TABLAINV[[#This Row],[Cant. UND]]=0,TABLAINV[[#This Row],[PMV]]*TABLAINV[[#This Row],[Conteo Físico]],TABLAINV[[#This Row],[PMV]]*TABLAINV[[#This Row],[Cant. UND]]),0)</f>
        <v>0</v>
      </c>
      <c r="Y91" s="152">
        <f>IFERROR(ABS(TABLAINV[[#This Row],[PMV]]*TABLAINV[[#This Row],[Diferencia]]),0)</f>
        <v>0</v>
      </c>
      <c r="Z91" s="153">
        <f>IFERROR(VLOOKUP(TABLAINV[[#This Row],[Codigo Estado]],unds!O:P,2,0),"PEND.")</f>
        <v>2001</v>
      </c>
      <c r="AA91" s="153" t="str">
        <f t="shared" si="7"/>
        <v>CD09</v>
      </c>
      <c r="AB91" s="154">
        <f t="shared" ca="1" si="8"/>
        <v>45828</v>
      </c>
      <c r="AC91" s="155"/>
      <c r="AD91" s="155"/>
      <c r="AE91" s="155"/>
      <c r="AF91" s="155"/>
    </row>
    <row r="92" spans="1:32" s="156" customFormat="1" ht="24" customHeight="1" x14ac:dyDescent="0.2">
      <c r="A92" s="157" t="str">
        <f t="shared" si="6"/>
        <v>MRC01</v>
      </c>
      <c r="B92" s="145" t="str">
        <f>IF(TABLAINV[[#This Row],[Z]]="","",D92&amp;"."&amp;TEXT(E92,"000")&amp;"."&amp;TEXT(F92,"000")&amp;"."&amp;TEXT(G92,"000"))</f>
        <v>MR.C01.122.001</v>
      </c>
      <c r="C92" s="146"/>
      <c r="D92" s="147" t="s">
        <v>95</v>
      </c>
      <c r="E92" s="147" t="s">
        <v>96</v>
      </c>
      <c r="F92" s="147">
        <v>122</v>
      </c>
      <c r="G92" s="147">
        <v>1</v>
      </c>
      <c r="H92" s="147">
        <v>543529</v>
      </c>
      <c r="I92" s="147" t="s">
        <v>192</v>
      </c>
      <c r="J92" s="158">
        <v>12</v>
      </c>
      <c r="K92" s="147" t="s">
        <v>64</v>
      </c>
      <c r="L92" s="148" t="s">
        <v>115</v>
      </c>
      <c r="M92" s="147" t="s">
        <v>99</v>
      </c>
      <c r="N92" s="146" t="s">
        <v>91</v>
      </c>
      <c r="O92" s="146">
        <v>12</v>
      </c>
      <c r="P92" s="148">
        <v>12</v>
      </c>
      <c r="Q92" s="148"/>
      <c r="R92" s="147"/>
      <c r="S92" s="149">
        <f>TABLAINV[[#This Row],[Conteo Físico]]-TABLAINV[[#This Row],[Cant. UND]]</f>
        <v>0</v>
      </c>
      <c r="T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" s="150" t="str">
        <f>IFERROR(IF(MOD(TABLAINV[[#This Row],[C]],2)=0,"PAR","IMPAR"),"Zona")</f>
        <v>PAR</v>
      </c>
      <c r="W92" s="151"/>
      <c r="X92" s="152">
        <f>IFERROR(IF(TABLAINV[[#This Row],[Cant. UND]]=0,TABLAINV[[#This Row],[PMV]]*TABLAINV[[#This Row],[Conteo Físico]],TABLAINV[[#This Row],[PMV]]*TABLAINV[[#This Row],[Cant. UND]]),0)</f>
        <v>0</v>
      </c>
      <c r="Y92" s="152">
        <f>IFERROR(ABS(TABLAINV[[#This Row],[PMV]]*TABLAINV[[#This Row],[Diferencia]]),0)</f>
        <v>0</v>
      </c>
      <c r="Z92" s="153">
        <f>IFERROR(VLOOKUP(TABLAINV[[#This Row],[Codigo Estado]],unds!O:P,2,0),"PEND.")</f>
        <v>2001</v>
      </c>
      <c r="AA92" s="153" t="str">
        <f t="shared" si="7"/>
        <v>CD09</v>
      </c>
      <c r="AB92" s="154">
        <f t="shared" ca="1" si="8"/>
        <v>45828</v>
      </c>
      <c r="AC92" s="155"/>
      <c r="AD92" s="155"/>
      <c r="AE92" s="155"/>
      <c r="AF92" s="155"/>
    </row>
    <row r="93" spans="1:32" s="156" customFormat="1" ht="24" customHeight="1" x14ac:dyDescent="0.2">
      <c r="A93" s="157" t="str">
        <f t="shared" si="6"/>
        <v>MRC01</v>
      </c>
      <c r="B93" s="145" t="str">
        <f>IF(TABLAINV[[#This Row],[Z]]="","",D93&amp;"."&amp;TEXT(E93,"000")&amp;"."&amp;TEXT(F93,"000")&amp;"."&amp;TEXT(G93,"000"))</f>
        <v>MR.C01.122.002</v>
      </c>
      <c r="C93" s="146"/>
      <c r="D93" s="147" t="s">
        <v>95</v>
      </c>
      <c r="E93" s="147" t="s">
        <v>96</v>
      </c>
      <c r="F93" s="147">
        <v>122</v>
      </c>
      <c r="G93" s="147">
        <v>2</v>
      </c>
      <c r="H93" s="147">
        <v>560871</v>
      </c>
      <c r="I93" s="147" t="s">
        <v>193</v>
      </c>
      <c r="J93" s="158">
        <v>18</v>
      </c>
      <c r="K93" s="147" t="s">
        <v>64</v>
      </c>
      <c r="L93" s="148" t="s">
        <v>98</v>
      </c>
      <c r="M93" s="147" t="s">
        <v>99</v>
      </c>
      <c r="N93" s="146" t="s">
        <v>91</v>
      </c>
      <c r="O93" s="146">
        <v>18</v>
      </c>
      <c r="P93" s="148">
        <v>18</v>
      </c>
      <c r="Q93" s="148"/>
      <c r="R93" s="147"/>
      <c r="S93" s="149">
        <f>TABLAINV[[#This Row],[Conteo Físico]]-TABLAINV[[#This Row],[Cant. UND]]</f>
        <v>0</v>
      </c>
      <c r="T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" s="150" t="str">
        <f>IFERROR(IF(MOD(TABLAINV[[#This Row],[C]],2)=0,"PAR","IMPAR"),"Zona")</f>
        <v>PAR</v>
      </c>
      <c r="W93" s="151"/>
      <c r="X93" s="152">
        <f>IFERROR(IF(TABLAINV[[#This Row],[Cant. UND]]=0,TABLAINV[[#This Row],[PMV]]*TABLAINV[[#This Row],[Conteo Físico]],TABLAINV[[#This Row],[PMV]]*TABLAINV[[#This Row],[Cant. UND]]),0)</f>
        <v>0</v>
      </c>
      <c r="Y93" s="152">
        <f>IFERROR(ABS(TABLAINV[[#This Row],[PMV]]*TABLAINV[[#This Row],[Diferencia]]),0)</f>
        <v>0</v>
      </c>
      <c r="Z93" s="153">
        <f>IFERROR(VLOOKUP(TABLAINV[[#This Row],[Codigo Estado]],unds!O:P,2,0),"PEND.")</f>
        <v>2001</v>
      </c>
      <c r="AA93" s="153" t="str">
        <f t="shared" si="7"/>
        <v>CD09</v>
      </c>
      <c r="AB93" s="154">
        <f t="shared" ca="1" si="8"/>
        <v>45828</v>
      </c>
      <c r="AC93" s="155"/>
      <c r="AD93" s="155"/>
      <c r="AE93" s="155"/>
      <c r="AF93" s="155"/>
    </row>
    <row r="94" spans="1:32" s="156" customFormat="1" ht="24" customHeight="1" x14ac:dyDescent="0.2">
      <c r="A94" s="157" t="str">
        <f t="shared" si="6"/>
        <v>MRC01</v>
      </c>
      <c r="B94" s="145" t="str">
        <f>IF(TABLAINV[[#This Row],[Z]]="","",D94&amp;"."&amp;TEXT(E94,"000")&amp;"."&amp;TEXT(F94,"000")&amp;"."&amp;TEXT(G94,"000"))</f>
        <v>MR.C01.123.001</v>
      </c>
      <c r="C94" s="146"/>
      <c r="D94" s="147" t="s">
        <v>95</v>
      </c>
      <c r="E94" s="147" t="s">
        <v>96</v>
      </c>
      <c r="F94" s="147">
        <v>123</v>
      </c>
      <c r="G94" s="147">
        <v>1</v>
      </c>
      <c r="H94" s="147">
        <v>112569</v>
      </c>
      <c r="I94" s="147" t="s">
        <v>124</v>
      </c>
      <c r="J94" s="158">
        <v>96</v>
      </c>
      <c r="K94" s="147" t="s">
        <v>64</v>
      </c>
      <c r="L94" s="148" t="s">
        <v>125</v>
      </c>
      <c r="M94" s="147" t="s">
        <v>99</v>
      </c>
      <c r="N94" s="146" t="s">
        <v>91</v>
      </c>
      <c r="O94" s="146">
        <v>96</v>
      </c>
      <c r="P94" s="148">
        <v>96</v>
      </c>
      <c r="Q94" s="148"/>
      <c r="R94" s="147"/>
      <c r="S94" s="149">
        <f>TABLAINV[[#This Row],[Conteo Físico]]-TABLAINV[[#This Row],[Cant. UND]]</f>
        <v>0</v>
      </c>
      <c r="T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" s="150" t="str">
        <f>IFERROR(IF(MOD(TABLAINV[[#This Row],[C]],2)=0,"PAR","IMPAR"),"Zona")</f>
        <v>IMPAR</v>
      </c>
      <c r="W94" s="151"/>
      <c r="X94" s="152">
        <f>IFERROR(IF(TABLAINV[[#This Row],[Cant. UND]]=0,TABLAINV[[#This Row],[PMV]]*TABLAINV[[#This Row],[Conteo Físico]],TABLAINV[[#This Row],[PMV]]*TABLAINV[[#This Row],[Cant. UND]]),0)</f>
        <v>0</v>
      </c>
      <c r="Y94" s="152">
        <f>IFERROR(ABS(TABLAINV[[#This Row],[PMV]]*TABLAINV[[#This Row],[Diferencia]]),0)</f>
        <v>0</v>
      </c>
      <c r="Z94" s="153">
        <f>IFERROR(VLOOKUP(TABLAINV[[#This Row],[Codigo Estado]],unds!O:P,2,0),"PEND.")</f>
        <v>2001</v>
      </c>
      <c r="AA94" s="153" t="str">
        <f t="shared" si="7"/>
        <v>CD09</v>
      </c>
      <c r="AB94" s="154">
        <f t="shared" ca="1" si="8"/>
        <v>45828</v>
      </c>
      <c r="AC94" s="155"/>
      <c r="AD94" s="155"/>
      <c r="AE94" s="155"/>
      <c r="AF94" s="155"/>
    </row>
    <row r="95" spans="1:32" s="156" customFormat="1" ht="24" customHeight="1" x14ac:dyDescent="0.2">
      <c r="A95" s="157" t="str">
        <f t="shared" si="6"/>
        <v>MRC01</v>
      </c>
      <c r="B95" s="145" t="str">
        <f>IF(TABLAINV[[#This Row],[Z]]="","",D95&amp;"."&amp;TEXT(E95,"000")&amp;"."&amp;TEXT(F95,"000")&amp;"."&amp;TEXT(G95,"000"))</f>
        <v>MR.C01.123.002</v>
      </c>
      <c r="C95" s="146"/>
      <c r="D95" s="147" t="s">
        <v>95</v>
      </c>
      <c r="E95" s="147" t="s">
        <v>96</v>
      </c>
      <c r="F95" s="147">
        <v>123</v>
      </c>
      <c r="G95" s="147">
        <v>2</v>
      </c>
      <c r="H95" s="147">
        <v>1016133</v>
      </c>
      <c r="I95" s="147" t="s">
        <v>168</v>
      </c>
      <c r="J95" s="158">
        <v>1</v>
      </c>
      <c r="K95" s="147" t="s">
        <v>64</v>
      </c>
      <c r="L95" s="148" t="s">
        <v>98</v>
      </c>
      <c r="M95" s="147" t="s">
        <v>99</v>
      </c>
      <c r="N95" s="146" t="s">
        <v>91</v>
      </c>
      <c r="O95" s="146">
        <v>1</v>
      </c>
      <c r="P95" s="148">
        <v>1</v>
      </c>
      <c r="Q95" s="148"/>
      <c r="R95" s="147"/>
      <c r="S95" s="149">
        <f>TABLAINV[[#This Row],[Conteo Físico]]-TABLAINV[[#This Row],[Cant. UND]]</f>
        <v>0</v>
      </c>
      <c r="T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" s="150" t="str">
        <f>IFERROR(IF(MOD(TABLAINV[[#This Row],[C]],2)=0,"PAR","IMPAR"),"Zona")</f>
        <v>IMPAR</v>
      </c>
      <c r="W95" s="151"/>
      <c r="X95" s="152">
        <f>IFERROR(IF(TABLAINV[[#This Row],[Cant. UND]]=0,TABLAINV[[#This Row],[PMV]]*TABLAINV[[#This Row],[Conteo Físico]],TABLAINV[[#This Row],[PMV]]*TABLAINV[[#This Row],[Cant. UND]]),0)</f>
        <v>0</v>
      </c>
      <c r="Y95" s="152">
        <f>IFERROR(ABS(TABLAINV[[#This Row],[PMV]]*TABLAINV[[#This Row],[Diferencia]]),0)</f>
        <v>0</v>
      </c>
      <c r="Z95" s="153">
        <f>IFERROR(VLOOKUP(TABLAINV[[#This Row],[Codigo Estado]],unds!O:P,2,0),"PEND.")</f>
        <v>2001</v>
      </c>
      <c r="AA95" s="153" t="str">
        <f t="shared" si="7"/>
        <v>CD09</v>
      </c>
      <c r="AB95" s="154">
        <f t="shared" ca="1" si="8"/>
        <v>45828</v>
      </c>
      <c r="AC95" s="155"/>
      <c r="AD95" s="155"/>
      <c r="AE95" s="155"/>
      <c r="AF95" s="155"/>
    </row>
    <row r="96" spans="1:32" s="156" customFormat="1" ht="24" customHeight="1" x14ac:dyDescent="0.2">
      <c r="A96" s="157" t="str">
        <f t="shared" si="6"/>
        <v>MRC01</v>
      </c>
      <c r="B96" s="145" t="str">
        <f>IF(TABLAINV[[#This Row],[Z]]="","",D96&amp;"."&amp;TEXT(E96,"000")&amp;"."&amp;TEXT(F96,"000")&amp;"."&amp;TEXT(G96,"000"))</f>
        <v>MR.C01.123.002</v>
      </c>
      <c r="C96" s="146"/>
      <c r="D96" s="147" t="s">
        <v>95</v>
      </c>
      <c r="E96" s="147" t="s">
        <v>96</v>
      </c>
      <c r="F96" s="147">
        <v>123</v>
      </c>
      <c r="G96" s="147">
        <v>2</v>
      </c>
      <c r="H96" s="147">
        <v>59505001</v>
      </c>
      <c r="I96" s="147" t="s">
        <v>194</v>
      </c>
      <c r="J96" s="158">
        <v>11</v>
      </c>
      <c r="K96" s="147" t="s">
        <v>64</v>
      </c>
      <c r="L96" s="148" t="s">
        <v>98</v>
      </c>
      <c r="M96" s="147" t="s">
        <v>99</v>
      </c>
      <c r="N96" s="146" t="s">
        <v>91</v>
      </c>
      <c r="O96" s="146">
        <v>11</v>
      </c>
      <c r="P96" s="148">
        <v>11</v>
      </c>
      <c r="Q96" s="148"/>
      <c r="R96" s="147"/>
      <c r="S96" s="149">
        <f>TABLAINV[[#This Row],[Conteo Físico]]-TABLAINV[[#This Row],[Cant. UND]]</f>
        <v>0</v>
      </c>
      <c r="T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" s="150" t="str">
        <f>IFERROR(IF(MOD(TABLAINV[[#This Row],[C]],2)=0,"PAR","IMPAR"),"Zona")</f>
        <v>IMPAR</v>
      </c>
      <c r="W96" s="151"/>
      <c r="X96" s="152">
        <f>IFERROR(IF(TABLAINV[[#This Row],[Cant. UND]]=0,TABLAINV[[#This Row],[PMV]]*TABLAINV[[#This Row],[Conteo Físico]],TABLAINV[[#This Row],[PMV]]*TABLAINV[[#This Row],[Cant. UND]]),0)</f>
        <v>0</v>
      </c>
      <c r="Y96" s="152">
        <f>IFERROR(ABS(TABLAINV[[#This Row],[PMV]]*TABLAINV[[#This Row],[Diferencia]]),0)</f>
        <v>0</v>
      </c>
      <c r="Z96" s="153">
        <f>IFERROR(VLOOKUP(TABLAINV[[#This Row],[Codigo Estado]],unds!O:P,2,0),"PEND.")</f>
        <v>2001</v>
      </c>
      <c r="AA96" s="153" t="str">
        <f t="shared" si="7"/>
        <v>CD09</v>
      </c>
      <c r="AB96" s="154">
        <f t="shared" ca="1" si="8"/>
        <v>45828</v>
      </c>
      <c r="AC96" s="155"/>
      <c r="AD96" s="155"/>
      <c r="AE96" s="155"/>
      <c r="AF96" s="155"/>
    </row>
    <row r="97" spans="1:32" s="156" customFormat="1" ht="24" customHeight="1" x14ac:dyDescent="0.2">
      <c r="A97" s="157" t="str">
        <f t="shared" si="6"/>
        <v>MRC01</v>
      </c>
      <c r="B97" s="145" t="str">
        <f>IF(TABLAINV[[#This Row],[Z]]="","",D97&amp;"."&amp;TEXT(E97,"000")&amp;"."&amp;TEXT(F97,"000")&amp;"."&amp;TEXT(G97,"000"))</f>
        <v>MR.C01.124.002</v>
      </c>
      <c r="C97" s="146"/>
      <c r="D97" s="147" t="s">
        <v>95</v>
      </c>
      <c r="E97" s="147" t="s">
        <v>96</v>
      </c>
      <c r="F97" s="147">
        <v>124</v>
      </c>
      <c r="G97" s="147">
        <v>2</v>
      </c>
      <c r="H97" s="147">
        <v>1031962</v>
      </c>
      <c r="I97" s="147" t="s">
        <v>195</v>
      </c>
      <c r="J97" s="158">
        <v>18</v>
      </c>
      <c r="K97" s="147" t="s">
        <v>64</v>
      </c>
      <c r="L97" s="148" t="s">
        <v>98</v>
      </c>
      <c r="M97" s="147" t="s">
        <v>99</v>
      </c>
      <c r="N97" s="146" t="s">
        <v>91</v>
      </c>
      <c r="O97" s="146">
        <v>18</v>
      </c>
      <c r="P97" s="148">
        <v>18</v>
      </c>
      <c r="Q97" s="148"/>
      <c r="R97" s="147"/>
      <c r="S97" s="149">
        <f>TABLAINV[[#This Row],[Conteo Físico]]-TABLAINV[[#This Row],[Cant. UND]]</f>
        <v>0</v>
      </c>
      <c r="T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" s="150" t="str">
        <f>IFERROR(IF(MOD(TABLAINV[[#This Row],[C]],2)=0,"PAR","IMPAR"),"Zona")</f>
        <v>PAR</v>
      </c>
      <c r="W97" s="151"/>
      <c r="X97" s="152">
        <f>IFERROR(IF(TABLAINV[[#This Row],[Cant. UND]]=0,TABLAINV[[#This Row],[PMV]]*TABLAINV[[#This Row],[Conteo Físico]],TABLAINV[[#This Row],[PMV]]*TABLAINV[[#This Row],[Cant. UND]]),0)</f>
        <v>0</v>
      </c>
      <c r="Y97" s="152">
        <f>IFERROR(ABS(TABLAINV[[#This Row],[PMV]]*TABLAINV[[#This Row],[Diferencia]]),0)</f>
        <v>0</v>
      </c>
      <c r="Z97" s="153">
        <f>IFERROR(VLOOKUP(TABLAINV[[#This Row],[Codigo Estado]],unds!O:P,2,0),"PEND.")</f>
        <v>2001</v>
      </c>
      <c r="AA97" s="153" t="str">
        <f t="shared" si="7"/>
        <v>CD09</v>
      </c>
      <c r="AB97" s="154">
        <f t="shared" ca="1" si="8"/>
        <v>45828</v>
      </c>
      <c r="AC97" s="155"/>
      <c r="AD97" s="155"/>
      <c r="AE97" s="155"/>
      <c r="AF97" s="155"/>
    </row>
    <row r="98" spans="1:32" s="156" customFormat="1" ht="24" customHeight="1" x14ac:dyDescent="0.2">
      <c r="A98" s="157" t="str">
        <f t="shared" si="6"/>
        <v>MRC01</v>
      </c>
      <c r="B98" s="145" t="str">
        <f>IF(TABLAINV[[#This Row],[Z]]="","",D98&amp;"."&amp;TEXT(E98,"000")&amp;"."&amp;TEXT(F98,"000")&amp;"."&amp;TEXT(G98,"000"))</f>
        <v>MR.C01.124.002</v>
      </c>
      <c r="C98" s="146"/>
      <c r="D98" s="147" t="s">
        <v>95</v>
      </c>
      <c r="E98" s="147" t="s">
        <v>96</v>
      </c>
      <c r="F98" s="147">
        <v>124</v>
      </c>
      <c r="G98" s="147">
        <v>2</v>
      </c>
      <c r="H98" s="147">
        <v>353462002</v>
      </c>
      <c r="I98" s="147" t="s">
        <v>196</v>
      </c>
      <c r="J98" s="158">
        <v>1</v>
      </c>
      <c r="K98" s="147" t="s">
        <v>64</v>
      </c>
      <c r="L98" s="148" t="s">
        <v>115</v>
      </c>
      <c r="M98" s="147" t="s">
        <v>99</v>
      </c>
      <c r="N98" s="146" t="s">
        <v>91</v>
      </c>
      <c r="O98" s="146">
        <v>1</v>
      </c>
      <c r="P98" s="148">
        <v>1</v>
      </c>
      <c r="Q98" s="148"/>
      <c r="R98" s="147"/>
      <c r="S98" s="149">
        <f>TABLAINV[[#This Row],[Conteo Físico]]-TABLAINV[[#This Row],[Cant. UND]]</f>
        <v>0</v>
      </c>
      <c r="T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" s="150" t="str">
        <f>IFERROR(IF(MOD(TABLAINV[[#This Row],[C]],2)=0,"PAR","IMPAR"),"Zona")</f>
        <v>PAR</v>
      </c>
      <c r="W98" s="151"/>
      <c r="X98" s="152">
        <f>IFERROR(IF(TABLAINV[[#This Row],[Cant. UND]]=0,TABLAINV[[#This Row],[PMV]]*TABLAINV[[#This Row],[Conteo Físico]],TABLAINV[[#This Row],[PMV]]*TABLAINV[[#This Row],[Cant. UND]]),0)</f>
        <v>0</v>
      </c>
      <c r="Y98" s="152">
        <f>IFERROR(ABS(TABLAINV[[#This Row],[PMV]]*TABLAINV[[#This Row],[Diferencia]]),0)</f>
        <v>0</v>
      </c>
      <c r="Z98" s="153">
        <f>IFERROR(VLOOKUP(TABLAINV[[#This Row],[Codigo Estado]],unds!O:P,2,0),"PEND.")</f>
        <v>2001</v>
      </c>
      <c r="AA98" s="153" t="str">
        <f t="shared" si="7"/>
        <v>CD09</v>
      </c>
      <c r="AB98" s="154">
        <f t="shared" ca="1" si="8"/>
        <v>45828</v>
      </c>
      <c r="AC98" s="155"/>
      <c r="AD98" s="155"/>
      <c r="AE98" s="155"/>
      <c r="AF98" s="155"/>
    </row>
    <row r="99" spans="1:32" s="156" customFormat="1" ht="24" customHeight="1" x14ac:dyDescent="0.2">
      <c r="A99" s="157" t="str">
        <f t="shared" si="6"/>
        <v>MRC01</v>
      </c>
      <c r="B99" s="145" t="str">
        <f>IF(TABLAINV[[#This Row],[Z]]="","",D99&amp;"."&amp;TEXT(E99,"000")&amp;"."&amp;TEXT(F99,"000")&amp;"."&amp;TEXT(G99,"000"))</f>
        <v>MR.C01.124.002</v>
      </c>
      <c r="C99" s="146"/>
      <c r="D99" s="147" t="s">
        <v>95</v>
      </c>
      <c r="E99" s="147" t="s">
        <v>96</v>
      </c>
      <c r="F99" s="147">
        <v>124</v>
      </c>
      <c r="G99" s="147">
        <v>2</v>
      </c>
      <c r="H99" s="147">
        <v>4236</v>
      </c>
      <c r="I99" s="147" t="s">
        <v>197</v>
      </c>
      <c r="J99" s="158">
        <v>9</v>
      </c>
      <c r="K99" s="147" t="s">
        <v>64</v>
      </c>
      <c r="L99" s="148" t="s">
        <v>123</v>
      </c>
      <c r="M99" s="147" t="s">
        <v>111</v>
      </c>
      <c r="N99" s="146" t="s">
        <v>91</v>
      </c>
      <c r="O99" s="146">
        <v>9</v>
      </c>
      <c r="P99" s="148">
        <v>9</v>
      </c>
      <c r="Q99" s="148"/>
      <c r="R99" s="147"/>
      <c r="S99" s="149">
        <f>TABLAINV[[#This Row],[Conteo Físico]]-TABLAINV[[#This Row],[Cant. UND]]</f>
        <v>0</v>
      </c>
      <c r="T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" s="150" t="str">
        <f>IFERROR(IF(MOD(TABLAINV[[#This Row],[C]],2)=0,"PAR","IMPAR"),"Zona")</f>
        <v>PAR</v>
      </c>
      <c r="W99" s="151"/>
      <c r="X99" s="152">
        <f>IFERROR(IF(TABLAINV[[#This Row],[Cant. UND]]=0,TABLAINV[[#This Row],[PMV]]*TABLAINV[[#This Row],[Conteo Físico]],TABLAINV[[#This Row],[PMV]]*TABLAINV[[#This Row],[Cant. UND]]),0)</f>
        <v>0</v>
      </c>
      <c r="Y99" s="152">
        <f>IFERROR(ABS(TABLAINV[[#This Row],[PMV]]*TABLAINV[[#This Row],[Diferencia]]),0)</f>
        <v>0</v>
      </c>
      <c r="Z99" s="153">
        <f>IFERROR(VLOOKUP(TABLAINV[[#This Row],[Codigo Estado]],unds!O:P,2,0),"PEND.")</f>
        <v>2001</v>
      </c>
      <c r="AA99" s="153" t="str">
        <f t="shared" si="7"/>
        <v>CD09</v>
      </c>
      <c r="AB99" s="154">
        <f t="shared" ca="1" si="8"/>
        <v>45828</v>
      </c>
      <c r="AC99" s="155"/>
      <c r="AD99" s="155"/>
      <c r="AE99" s="155"/>
      <c r="AF99" s="155"/>
    </row>
    <row r="100" spans="1:32" s="156" customFormat="1" ht="24" customHeight="1" x14ac:dyDescent="0.2">
      <c r="A100" s="157" t="str">
        <f t="shared" si="6"/>
        <v>MRC01</v>
      </c>
      <c r="B100" s="145" t="str">
        <f>IF(TABLAINV[[#This Row],[Z]]="","",D100&amp;"."&amp;TEXT(E100,"000")&amp;"."&amp;TEXT(F100,"000")&amp;"."&amp;TEXT(G100,"000"))</f>
        <v>MR.C01.124.002</v>
      </c>
      <c r="C100" s="146"/>
      <c r="D100" s="147" t="s">
        <v>95</v>
      </c>
      <c r="E100" s="147" t="s">
        <v>96</v>
      </c>
      <c r="F100" s="147">
        <v>124</v>
      </c>
      <c r="G100" s="147">
        <v>2</v>
      </c>
      <c r="H100" s="147">
        <v>49463005</v>
      </c>
      <c r="I100" s="147" t="s">
        <v>198</v>
      </c>
      <c r="J100" s="158">
        <v>3</v>
      </c>
      <c r="K100" s="147" t="s">
        <v>64</v>
      </c>
      <c r="L100" s="148" t="s">
        <v>115</v>
      </c>
      <c r="M100" s="147" t="s">
        <v>99</v>
      </c>
      <c r="N100" s="146" t="s">
        <v>91</v>
      </c>
      <c r="O100" s="146">
        <v>3</v>
      </c>
      <c r="P100" s="148">
        <v>3</v>
      </c>
      <c r="Q100" s="148"/>
      <c r="R100" s="147"/>
      <c r="S100" s="149">
        <f>TABLAINV[[#This Row],[Conteo Físico]]-TABLAINV[[#This Row],[Cant. UND]]</f>
        <v>0</v>
      </c>
      <c r="T1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" s="150" t="str">
        <f>IFERROR(IF(MOD(TABLAINV[[#This Row],[C]],2)=0,"PAR","IMPAR"),"Zona")</f>
        <v>PAR</v>
      </c>
      <c r="W100" s="151"/>
      <c r="X100" s="152">
        <f>IFERROR(IF(TABLAINV[[#This Row],[Cant. UND]]=0,TABLAINV[[#This Row],[PMV]]*TABLAINV[[#This Row],[Conteo Físico]],TABLAINV[[#This Row],[PMV]]*TABLAINV[[#This Row],[Cant. UND]]),0)</f>
        <v>0</v>
      </c>
      <c r="Y100" s="152">
        <f>IFERROR(ABS(TABLAINV[[#This Row],[PMV]]*TABLAINV[[#This Row],[Diferencia]]),0)</f>
        <v>0</v>
      </c>
      <c r="Z100" s="153">
        <f>IFERROR(VLOOKUP(TABLAINV[[#This Row],[Codigo Estado]],unds!O:P,2,0),"PEND.")</f>
        <v>2001</v>
      </c>
      <c r="AA100" s="153" t="str">
        <f t="shared" si="7"/>
        <v>CD09</v>
      </c>
      <c r="AB100" s="154">
        <f t="shared" ca="1" si="8"/>
        <v>45828</v>
      </c>
      <c r="AC100" s="155"/>
      <c r="AD100" s="155"/>
      <c r="AE100" s="155"/>
      <c r="AF100" s="155"/>
    </row>
    <row r="101" spans="1:32" s="156" customFormat="1" ht="24" customHeight="1" x14ac:dyDescent="0.2">
      <c r="A101" s="157" t="str">
        <f t="shared" si="6"/>
        <v>MRC01</v>
      </c>
      <c r="B101" s="145" t="str">
        <f>IF(TABLAINV[[#This Row],[Z]]="","",D101&amp;"."&amp;TEXT(E101,"000")&amp;"."&amp;TEXT(F101,"000")&amp;"."&amp;TEXT(G101,"000"))</f>
        <v>MR.C01.125.002</v>
      </c>
      <c r="C101" s="146"/>
      <c r="D101" s="147" t="s">
        <v>95</v>
      </c>
      <c r="E101" s="147" t="s">
        <v>96</v>
      </c>
      <c r="F101" s="147">
        <v>125</v>
      </c>
      <c r="G101" s="147">
        <v>2</v>
      </c>
      <c r="H101" s="147">
        <v>317947</v>
      </c>
      <c r="I101" s="147" t="s">
        <v>114</v>
      </c>
      <c r="J101" s="158">
        <v>11</v>
      </c>
      <c r="K101" s="147" t="s">
        <v>64</v>
      </c>
      <c r="L101" s="148" t="s">
        <v>115</v>
      </c>
      <c r="M101" s="147" t="s">
        <v>99</v>
      </c>
      <c r="N101" s="146" t="s">
        <v>91</v>
      </c>
      <c r="O101" s="146">
        <v>11</v>
      </c>
      <c r="P101" s="148">
        <v>11</v>
      </c>
      <c r="Q101" s="148"/>
      <c r="R101" s="147"/>
      <c r="S101" s="149">
        <f>TABLAINV[[#This Row],[Conteo Físico]]-TABLAINV[[#This Row],[Cant. UND]]</f>
        <v>0</v>
      </c>
      <c r="T1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" s="150" t="str">
        <f>IFERROR(IF(MOD(TABLAINV[[#This Row],[C]],2)=0,"PAR","IMPAR"),"Zona")</f>
        <v>IMPAR</v>
      </c>
      <c r="W101" s="151"/>
      <c r="X101" s="152">
        <f>IFERROR(IF(TABLAINV[[#This Row],[Cant. UND]]=0,TABLAINV[[#This Row],[PMV]]*TABLAINV[[#This Row],[Conteo Físico]],TABLAINV[[#This Row],[PMV]]*TABLAINV[[#This Row],[Cant. UND]]),0)</f>
        <v>0</v>
      </c>
      <c r="Y101" s="152">
        <f>IFERROR(ABS(TABLAINV[[#This Row],[PMV]]*TABLAINV[[#This Row],[Diferencia]]),0)</f>
        <v>0</v>
      </c>
      <c r="Z101" s="153">
        <f>IFERROR(VLOOKUP(TABLAINV[[#This Row],[Codigo Estado]],unds!O:P,2,0),"PEND.")</f>
        <v>2001</v>
      </c>
      <c r="AA101" s="153" t="str">
        <f t="shared" si="7"/>
        <v>CD09</v>
      </c>
      <c r="AB101" s="154">
        <f t="shared" ca="1" si="8"/>
        <v>45828</v>
      </c>
      <c r="AC101" s="155"/>
      <c r="AD101" s="155"/>
      <c r="AE101" s="155"/>
      <c r="AF101" s="155"/>
    </row>
    <row r="102" spans="1:32" s="156" customFormat="1" ht="24" customHeight="1" x14ac:dyDescent="0.2">
      <c r="A102" s="157" t="str">
        <f t="shared" si="6"/>
        <v>MRC01</v>
      </c>
      <c r="B102" s="145" t="str">
        <f>IF(TABLAINV[[#This Row],[Z]]="","",D102&amp;"."&amp;TEXT(E102,"000")&amp;"."&amp;TEXT(F102,"000")&amp;"."&amp;TEXT(G102,"000"))</f>
        <v>MR.C01.126.001</v>
      </c>
      <c r="C102" s="146"/>
      <c r="D102" s="147" t="s">
        <v>95</v>
      </c>
      <c r="E102" s="147" t="s">
        <v>96</v>
      </c>
      <c r="F102" s="147">
        <v>126</v>
      </c>
      <c r="G102" s="147">
        <v>1</v>
      </c>
      <c r="H102" s="147">
        <v>1031959</v>
      </c>
      <c r="I102" s="147" t="s">
        <v>199</v>
      </c>
      <c r="J102" s="158">
        <v>6</v>
      </c>
      <c r="K102" s="147" t="s">
        <v>64</v>
      </c>
      <c r="L102" s="148" t="s">
        <v>98</v>
      </c>
      <c r="M102" s="147" t="s">
        <v>99</v>
      </c>
      <c r="N102" s="146" t="s">
        <v>91</v>
      </c>
      <c r="O102" s="146">
        <v>6</v>
      </c>
      <c r="P102" s="148">
        <v>6</v>
      </c>
      <c r="Q102" s="148"/>
      <c r="R102" s="147"/>
      <c r="S102" s="149">
        <f>TABLAINV[[#This Row],[Conteo Físico]]-TABLAINV[[#This Row],[Cant. UND]]</f>
        <v>0</v>
      </c>
      <c r="T1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" s="150" t="str">
        <f>IFERROR(IF(MOD(TABLAINV[[#This Row],[C]],2)=0,"PAR","IMPAR"),"Zona")</f>
        <v>PAR</v>
      </c>
      <c r="W102" s="151"/>
      <c r="X102" s="152">
        <f>IFERROR(IF(TABLAINV[[#This Row],[Cant. UND]]=0,TABLAINV[[#This Row],[PMV]]*TABLAINV[[#This Row],[Conteo Físico]],TABLAINV[[#This Row],[PMV]]*TABLAINV[[#This Row],[Cant. UND]]),0)</f>
        <v>0</v>
      </c>
      <c r="Y102" s="152">
        <f>IFERROR(ABS(TABLAINV[[#This Row],[PMV]]*TABLAINV[[#This Row],[Diferencia]]),0)</f>
        <v>0</v>
      </c>
      <c r="Z102" s="153">
        <f>IFERROR(VLOOKUP(TABLAINV[[#This Row],[Codigo Estado]],unds!O:P,2,0),"PEND.")</f>
        <v>2001</v>
      </c>
      <c r="AA102" s="153" t="str">
        <f t="shared" si="7"/>
        <v>CD09</v>
      </c>
      <c r="AB102" s="154">
        <f t="shared" ca="1" si="8"/>
        <v>45828</v>
      </c>
      <c r="AC102" s="155"/>
      <c r="AD102" s="155"/>
      <c r="AE102" s="155"/>
      <c r="AF102" s="155"/>
    </row>
    <row r="103" spans="1:32" s="156" customFormat="1" ht="24" customHeight="1" x14ac:dyDescent="0.2">
      <c r="A103" s="157" t="str">
        <f t="shared" si="6"/>
        <v>MRC01</v>
      </c>
      <c r="B103" s="145" t="str">
        <f>IF(TABLAINV[[#This Row],[Z]]="","",D103&amp;"."&amp;TEXT(E103,"000")&amp;"."&amp;TEXT(F103,"000")&amp;"."&amp;TEXT(G103,"000"))</f>
        <v>MR.C01.126.002</v>
      </c>
      <c r="C103" s="146"/>
      <c r="D103" s="147" t="s">
        <v>95</v>
      </c>
      <c r="E103" s="147" t="s">
        <v>96</v>
      </c>
      <c r="F103" s="147">
        <v>126</v>
      </c>
      <c r="G103" s="147">
        <v>2</v>
      </c>
      <c r="H103" s="147">
        <v>1031957</v>
      </c>
      <c r="I103" s="147" t="s">
        <v>200</v>
      </c>
      <c r="J103" s="158">
        <v>12</v>
      </c>
      <c r="K103" s="147" t="s">
        <v>64</v>
      </c>
      <c r="L103" s="148" t="s">
        <v>98</v>
      </c>
      <c r="M103" s="147" t="s">
        <v>99</v>
      </c>
      <c r="N103" s="146" t="s">
        <v>91</v>
      </c>
      <c r="O103" s="146">
        <v>12</v>
      </c>
      <c r="P103" s="148">
        <v>12</v>
      </c>
      <c r="Q103" s="148"/>
      <c r="R103" s="147"/>
      <c r="S103" s="149">
        <f>TABLAINV[[#This Row],[Conteo Físico]]-TABLAINV[[#This Row],[Cant. UND]]</f>
        <v>0</v>
      </c>
      <c r="T1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" s="150" t="str">
        <f>IFERROR(IF(MOD(TABLAINV[[#This Row],[C]],2)=0,"PAR","IMPAR"),"Zona")</f>
        <v>PAR</v>
      </c>
      <c r="W103" s="151"/>
      <c r="X103" s="152">
        <f>IFERROR(IF(TABLAINV[[#This Row],[Cant. UND]]=0,TABLAINV[[#This Row],[PMV]]*TABLAINV[[#This Row],[Conteo Físico]],TABLAINV[[#This Row],[PMV]]*TABLAINV[[#This Row],[Cant. UND]]),0)</f>
        <v>0</v>
      </c>
      <c r="Y103" s="152">
        <f>IFERROR(ABS(TABLAINV[[#This Row],[PMV]]*TABLAINV[[#This Row],[Diferencia]]),0)</f>
        <v>0</v>
      </c>
      <c r="Z103" s="153">
        <f>IFERROR(VLOOKUP(TABLAINV[[#This Row],[Codigo Estado]],unds!O:P,2,0),"PEND.")</f>
        <v>2001</v>
      </c>
      <c r="AA103" s="153" t="str">
        <f t="shared" si="7"/>
        <v>CD09</v>
      </c>
      <c r="AB103" s="154">
        <f t="shared" ca="1" si="8"/>
        <v>45828</v>
      </c>
      <c r="AC103" s="155"/>
      <c r="AD103" s="155"/>
      <c r="AE103" s="155"/>
      <c r="AF103" s="155"/>
    </row>
    <row r="104" spans="1:32" s="156" customFormat="1" ht="24" customHeight="1" x14ac:dyDescent="0.2">
      <c r="A104" s="157" t="str">
        <f t="shared" si="6"/>
        <v>MRC01</v>
      </c>
      <c r="B104" s="145" t="str">
        <f>IF(TABLAINV[[#This Row],[Z]]="","",D104&amp;"."&amp;TEXT(E104,"000")&amp;"."&amp;TEXT(F104,"000")&amp;"."&amp;TEXT(G104,"000"))</f>
        <v>MR.C01.126.002</v>
      </c>
      <c r="C104" s="146"/>
      <c r="D104" s="147" t="s">
        <v>95</v>
      </c>
      <c r="E104" s="147" t="s">
        <v>96</v>
      </c>
      <c r="F104" s="147">
        <v>126</v>
      </c>
      <c r="G104" s="147">
        <v>2</v>
      </c>
      <c r="H104" s="147">
        <v>892485</v>
      </c>
      <c r="I104" s="147" t="s">
        <v>167</v>
      </c>
      <c r="J104" s="158">
        <v>1</v>
      </c>
      <c r="K104" s="147" t="s">
        <v>64</v>
      </c>
      <c r="L104" s="148" t="s">
        <v>115</v>
      </c>
      <c r="M104" s="147" t="s">
        <v>99</v>
      </c>
      <c r="N104" s="146" t="s">
        <v>91</v>
      </c>
      <c r="O104" s="146">
        <v>1</v>
      </c>
      <c r="P104" s="148">
        <v>1</v>
      </c>
      <c r="Q104" s="148"/>
      <c r="R104" s="147"/>
      <c r="S104" s="149">
        <f>TABLAINV[[#This Row],[Conteo Físico]]-TABLAINV[[#This Row],[Cant. UND]]</f>
        <v>0</v>
      </c>
      <c r="T1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" s="150" t="str">
        <f>IFERROR(IF(MOD(TABLAINV[[#This Row],[C]],2)=0,"PAR","IMPAR"),"Zona")</f>
        <v>PAR</v>
      </c>
      <c r="W104" s="151"/>
      <c r="X104" s="152">
        <f>IFERROR(IF(TABLAINV[[#This Row],[Cant. UND]]=0,TABLAINV[[#This Row],[PMV]]*TABLAINV[[#This Row],[Conteo Físico]],TABLAINV[[#This Row],[PMV]]*TABLAINV[[#This Row],[Cant. UND]]),0)</f>
        <v>0</v>
      </c>
      <c r="Y104" s="152">
        <f>IFERROR(ABS(TABLAINV[[#This Row],[PMV]]*TABLAINV[[#This Row],[Diferencia]]),0)</f>
        <v>0</v>
      </c>
      <c r="Z104" s="153">
        <f>IFERROR(VLOOKUP(TABLAINV[[#This Row],[Codigo Estado]],unds!O:P,2,0),"PEND.")</f>
        <v>2001</v>
      </c>
      <c r="AA104" s="153" t="str">
        <f t="shared" si="7"/>
        <v>CD09</v>
      </c>
      <c r="AB104" s="154">
        <f t="shared" ca="1" si="8"/>
        <v>45828</v>
      </c>
      <c r="AC104" s="155"/>
      <c r="AD104" s="155"/>
      <c r="AE104" s="155"/>
      <c r="AF104" s="155"/>
    </row>
    <row r="105" spans="1:32" s="156" customFormat="1" ht="24" customHeight="1" x14ac:dyDescent="0.2">
      <c r="A105" s="157" t="str">
        <f t="shared" si="6"/>
        <v>MRC01</v>
      </c>
      <c r="B105" s="145" t="str">
        <f>IF(TABLAINV[[#This Row],[Z]]="","",D105&amp;"."&amp;TEXT(E105,"000")&amp;"."&amp;TEXT(F105,"000")&amp;"."&amp;TEXT(G105,"000"))</f>
        <v>MR.C01.127.001</v>
      </c>
      <c r="C105" s="146"/>
      <c r="D105" s="147" t="s">
        <v>95</v>
      </c>
      <c r="E105" s="147" t="s">
        <v>96</v>
      </c>
      <c r="F105" s="147">
        <v>127</v>
      </c>
      <c r="G105" s="147">
        <v>1</v>
      </c>
      <c r="H105" s="147">
        <v>727300</v>
      </c>
      <c r="I105" s="147" t="s">
        <v>201</v>
      </c>
      <c r="J105" s="158">
        <v>12</v>
      </c>
      <c r="K105" s="147" t="s">
        <v>64</v>
      </c>
      <c r="L105" s="148" t="s">
        <v>115</v>
      </c>
      <c r="M105" s="147" t="s">
        <v>99</v>
      </c>
      <c r="N105" s="146" t="s">
        <v>91</v>
      </c>
      <c r="O105" s="146">
        <v>12</v>
      </c>
      <c r="P105" s="148">
        <v>12</v>
      </c>
      <c r="Q105" s="148"/>
      <c r="R105" s="147"/>
      <c r="S105" s="149">
        <f>TABLAINV[[#This Row],[Conteo Físico]]-TABLAINV[[#This Row],[Cant. UND]]</f>
        <v>0</v>
      </c>
      <c r="T1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" s="150" t="str">
        <f>IFERROR(IF(MOD(TABLAINV[[#This Row],[C]],2)=0,"PAR","IMPAR"),"Zona")</f>
        <v>IMPAR</v>
      </c>
      <c r="W105" s="151"/>
      <c r="X105" s="152">
        <f>IFERROR(IF(TABLAINV[[#This Row],[Cant. UND]]=0,TABLAINV[[#This Row],[PMV]]*TABLAINV[[#This Row],[Conteo Físico]],TABLAINV[[#This Row],[PMV]]*TABLAINV[[#This Row],[Cant. UND]]),0)</f>
        <v>0</v>
      </c>
      <c r="Y105" s="152">
        <f>IFERROR(ABS(TABLAINV[[#This Row],[PMV]]*TABLAINV[[#This Row],[Diferencia]]),0)</f>
        <v>0</v>
      </c>
      <c r="Z105" s="153">
        <f>IFERROR(VLOOKUP(TABLAINV[[#This Row],[Codigo Estado]],unds!O:P,2,0),"PEND.")</f>
        <v>2001</v>
      </c>
      <c r="AA105" s="153" t="str">
        <f t="shared" si="7"/>
        <v>CD09</v>
      </c>
      <c r="AB105" s="154">
        <f t="shared" ca="1" si="8"/>
        <v>45828</v>
      </c>
      <c r="AC105" s="155"/>
      <c r="AD105" s="155"/>
      <c r="AE105" s="155"/>
      <c r="AF105" s="155"/>
    </row>
    <row r="106" spans="1:32" s="156" customFormat="1" ht="24" customHeight="1" x14ac:dyDescent="0.2">
      <c r="A106" s="157" t="str">
        <f t="shared" si="6"/>
        <v>MRC01</v>
      </c>
      <c r="B106" s="145" t="str">
        <f>IF(TABLAINV[[#This Row],[Z]]="","",D106&amp;"."&amp;TEXT(E106,"000")&amp;"."&amp;TEXT(F106,"000")&amp;"."&amp;TEXT(G106,"000"))</f>
        <v>MR.C01.127.002</v>
      </c>
      <c r="C106" s="146"/>
      <c r="D106" s="147" t="s">
        <v>95</v>
      </c>
      <c r="E106" s="147" t="s">
        <v>96</v>
      </c>
      <c r="F106" s="147">
        <v>127</v>
      </c>
      <c r="G106" s="147">
        <v>2</v>
      </c>
      <c r="H106" s="147">
        <v>913116</v>
      </c>
      <c r="I106" s="147" t="s">
        <v>202</v>
      </c>
      <c r="J106" s="158">
        <v>6</v>
      </c>
      <c r="K106" s="147" t="s">
        <v>64</v>
      </c>
      <c r="L106" s="148" t="s">
        <v>115</v>
      </c>
      <c r="M106" s="147" t="s">
        <v>99</v>
      </c>
      <c r="N106" s="146" t="s">
        <v>91</v>
      </c>
      <c r="O106" s="146">
        <v>6</v>
      </c>
      <c r="P106" s="148">
        <v>6</v>
      </c>
      <c r="Q106" s="148"/>
      <c r="R106" s="147"/>
      <c r="S106" s="149">
        <f>TABLAINV[[#This Row],[Conteo Físico]]-TABLAINV[[#This Row],[Cant. UND]]</f>
        <v>0</v>
      </c>
      <c r="T1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" s="150" t="str">
        <f>IFERROR(IF(MOD(TABLAINV[[#This Row],[C]],2)=0,"PAR","IMPAR"),"Zona")</f>
        <v>IMPAR</v>
      </c>
      <c r="W106" s="151"/>
      <c r="X106" s="152">
        <f>IFERROR(IF(TABLAINV[[#This Row],[Cant. UND]]=0,TABLAINV[[#This Row],[PMV]]*TABLAINV[[#This Row],[Conteo Físico]],TABLAINV[[#This Row],[PMV]]*TABLAINV[[#This Row],[Cant. UND]]),0)</f>
        <v>0</v>
      </c>
      <c r="Y106" s="152">
        <f>IFERROR(ABS(TABLAINV[[#This Row],[PMV]]*TABLAINV[[#This Row],[Diferencia]]),0)</f>
        <v>0</v>
      </c>
      <c r="Z106" s="153">
        <f>IFERROR(VLOOKUP(TABLAINV[[#This Row],[Codigo Estado]],unds!O:P,2,0),"PEND.")</f>
        <v>2001</v>
      </c>
      <c r="AA106" s="153" t="str">
        <f t="shared" si="7"/>
        <v>CD09</v>
      </c>
      <c r="AB106" s="154">
        <f t="shared" ca="1" si="8"/>
        <v>45828</v>
      </c>
      <c r="AC106" s="155"/>
      <c r="AD106" s="155"/>
      <c r="AE106" s="155"/>
      <c r="AF106" s="155"/>
    </row>
    <row r="107" spans="1:32" s="156" customFormat="1" ht="24" customHeight="1" x14ac:dyDescent="0.2">
      <c r="A107" s="157" t="str">
        <f t="shared" si="6"/>
        <v>MRC01</v>
      </c>
      <c r="B107" s="145" t="str">
        <f>IF(TABLAINV[[#This Row],[Z]]="","",D107&amp;"."&amp;TEXT(E107,"000")&amp;"."&amp;TEXT(F107,"000")&amp;"."&amp;TEXT(G107,"000"))</f>
        <v>MR.C01.127.003</v>
      </c>
      <c r="C107" s="146"/>
      <c r="D107" s="147" t="s">
        <v>95</v>
      </c>
      <c r="E107" s="147" t="s">
        <v>96</v>
      </c>
      <c r="F107" s="147">
        <v>127</v>
      </c>
      <c r="G107" s="147">
        <v>3</v>
      </c>
      <c r="H107" s="147">
        <v>998267</v>
      </c>
      <c r="I107" s="147" t="s">
        <v>183</v>
      </c>
      <c r="J107" s="158">
        <v>15</v>
      </c>
      <c r="K107" s="147" t="s">
        <v>64</v>
      </c>
      <c r="L107" s="148" t="s">
        <v>184</v>
      </c>
      <c r="M107" s="147" t="s">
        <v>99</v>
      </c>
      <c r="N107" s="146" t="s">
        <v>91</v>
      </c>
      <c r="O107" s="146">
        <v>15</v>
      </c>
      <c r="P107" s="148">
        <v>15</v>
      </c>
      <c r="Q107" s="148"/>
      <c r="R107" s="147"/>
      <c r="S107" s="149">
        <f>TABLAINV[[#This Row],[Conteo Físico]]-TABLAINV[[#This Row],[Cant. UND]]</f>
        <v>0</v>
      </c>
      <c r="T1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" s="150" t="str">
        <f>IFERROR(IF(MOD(TABLAINV[[#This Row],[C]],2)=0,"PAR","IMPAR"),"Zona")</f>
        <v>IMPAR</v>
      </c>
      <c r="W107" s="151"/>
      <c r="X107" s="152">
        <f>IFERROR(IF(TABLAINV[[#This Row],[Cant. UND]]=0,TABLAINV[[#This Row],[PMV]]*TABLAINV[[#This Row],[Conteo Físico]],TABLAINV[[#This Row],[PMV]]*TABLAINV[[#This Row],[Cant. UND]]),0)</f>
        <v>0</v>
      </c>
      <c r="Y107" s="152">
        <f>IFERROR(ABS(TABLAINV[[#This Row],[PMV]]*TABLAINV[[#This Row],[Diferencia]]),0)</f>
        <v>0</v>
      </c>
      <c r="Z107" s="153">
        <f>IFERROR(VLOOKUP(TABLAINV[[#This Row],[Codigo Estado]],unds!O:P,2,0),"PEND.")</f>
        <v>2001</v>
      </c>
      <c r="AA107" s="153" t="str">
        <f t="shared" si="7"/>
        <v>CD09</v>
      </c>
      <c r="AB107" s="154">
        <f t="shared" ca="1" si="8"/>
        <v>45828</v>
      </c>
      <c r="AC107" s="155"/>
      <c r="AD107" s="155"/>
      <c r="AE107" s="155"/>
      <c r="AF107" s="155"/>
    </row>
    <row r="108" spans="1:32" s="156" customFormat="1" ht="24" customHeight="1" x14ac:dyDescent="0.2">
      <c r="A108" s="157" t="str">
        <f t="shared" si="6"/>
        <v>MRC01</v>
      </c>
      <c r="B108" s="145" t="str">
        <f>IF(TABLAINV[[#This Row],[Z]]="","",D108&amp;"."&amp;TEXT(E108,"000")&amp;"."&amp;TEXT(F108,"000")&amp;"."&amp;TEXT(G108,"000"))</f>
        <v>MR.C01.128.001</v>
      </c>
      <c r="C108" s="146"/>
      <c r="D108" s="147" t="s">
        <v>95</v>
      </c>
      <c r="E108" s="147" t="s">
        <v>96</v>
      </c>
      <c r="F108" s="147">
        <v>128</v>
      </c>
      <c r="G108" s="147">
        <v>1</v>
      </c>
      <c r="H108" s="147">
        <v>558891</v>
      </c>
      <c r="I108" s="147" t="s">
        <v>203</v>
      </c>
      <c r="J108" s="158">
        <v>6</v>
      </c>
      <c r="K108" s="147" t="s">
        <v>64</v>
      </c>
      <c r="L108" s="148" t="s">
        <v>98</v>
      </c>
      <c r="M108" s="147" t="s">
        <v>99</v>
      </c>
      <c r="N108" s="146" t="s">
        <v>91</v>
      </c>
      <c r="O108" s="146">
        <v>6</v>
      </c>
      <c r="P108" s="148">
        <v>6</v>
      </c>
      <c r="Q108" s="148"/>
      <c r="R108" s="147"/>
      <c r="S108" s="149">
        <f>TABLAINV[[#This Row],[Conteo Físico]]-TABLAINV[[#This Row],[Cant. UND]]</f>
        <v>0</v>
      </c>
      <c r="T1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" s="150" t="str">
        <f>IFERROR(IF(MOD(TABLAINV[[#This Row],[C]],2)=0,"PAR","IMPAR"),"Zona")</f>
        <v>PAR</v>
      </c>
      <c r="W108" s="151"/>
      <c r="X108" s="152">
        <f>IFERROR(IF(TABLAINV[[#This Row],[Cant. UND]]=0,TABLAINV[[#This Row],[PMV]]*TABLAINV[[#This Row],[Conteo Físico]],TABLAINV[[#This Row],[PMV]]*TABLAINV[[#This Row],[Cant. UND]]),0)</f>
        <v>0</v>
      </c>
      <c r="Y108" s="152">
        <f>IFERROR(ABS(TABLAINV[[#This Row],[PMV]]*TABLAINV[[#This Row],[Diferencia]]),0)</f>
        <v>0</v>
      </c>
      <c r="Z108" s="153">
        <f>IFERROR(VLOOKUP(TABLAINV[[#This Row],[Codigo Estado]],unds!O:P,2,0),"PEND.")</f>
        <v>2001</v>
      </c>
      <c r="AA108" s="153" t="str">
        <f t="shared" si="7"/>
        <v>CD09</v>
      </c>
      <c r="AB108" s="154">
        <f t="shared" ca="1" si="8"/>
        <v>45828</v>
      </c>
      <c r="AC108" s="155"/>
      <c r="AD108" s="155"/>
      <c r="AE108" s="155"/>
      <c r="AF108" s="155"/>
    </row>
    <row r="109" spans="1:32" s="156" customFormat="1" ht="24" customHeight="1" x14ac:dyDescent="0.2">
      <c r="A109" s="157" t="str">
        <f t="shared" si="6"/>
        <v>MRC01</v>
      </c>
      <c r="B109" s="145" t="str">
        <f>IF(TABLAINV[[#This Row],[Z]]="","",D109&amp;"."&amp;TEXT(E109,"000")&amp;"."&amp;TEXT(F109,"000")&amp;"."&amp;TEXT(G109,"000"))</f>
        <v>MR.C01.128.002</v>
      </c>
      <c r="C109" s="146"/>
      <c r="D109" s="147" t="s">
        <v>95</v>
      </c>
      <c r="E109" s="147" t="s">
        <v>96</v>
      </c>
      <c r="F109" s="147">
        <v>128</v>
      </c>
      <c r="G109" s="147">
        <v>2</v>
      </c>
      <c r="H109" s="147">
        <v>1031956</v>
      </c>
      <c r="I109" s="147" t="s">
        <v>204</v>
      </c>
      <c r="J109" s="158">
        <v>12</v>
      </c>
      <c r="K109" s="147" t="s">
        <v>64</v>
      </c>
      <c r="L109" s="148" t="s">
        <v>98</v>
      </c>
      <c r="M109" s="147" t="s">
        <v>99</v>
      </c>
      <c r="N109" s="146" t="s">
        <v>91</v>
      </c>
      <c r="O109" s="146">
        <v>12</v>
      </c>
      <c r="P109" s="148">
        <v>12</v>
      </c>
      <c r="Q109" s="148"/>
      <c r="R109" s="147"/>
      <c r="S109" s="149">
        <f>TABLAINV[[#This Row],[Conteo Físico]]-TABLAINV[[#This Row],[Cant. UND]]</f>
        <v>0</v>
      </c>
      <c r="T1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" s="150" t="str">
        <f>IFERROR(IF(MOD(TABLAINV[[#This Row],[C]],2)=0,"PAR","IMPAR"),"Zona")</f>
        <v>PAR</v>
      </c>
      <c r="W109" s="151"/>
      <c r="X109" s="152">
        <f>IFERROR(IF(TABLAINV[[#This Row],[Cant. UND]]=0,TABLAINV[[#This Row],[PMV]]*TABLAINV[[#This Row],[Conteo Físico]],TABLAINV[[#This Row],[PMV]]*TABLAINV[[#This Row],[Cant. UND]]),0)</f>
        <v>0</v>
      </c>
      <c r="Y109" s="152">
        <f>IFERROR(ABS(TABLAINV[[#This Row],[PMV]]*TABLAINV[[#This Row],[Diferencia]]),0)</f>
        <v>0</v>
      </c>
      <c r="Z109" s="153">
        <f>IFERROR(VLOOKUP(TABLAINV[[#This Row],[Codigo Estado]],unds!O:P,2,0),"PEND.")</f>
        <v>2001</v>
      </c>
      <c r="AA109" s="153" t="str">
        <f t="shared" si="7"/>
        <v>CD09</v>
      </c>
      <c r="AB109" s="154">
        <f t="shared" ca="1" si="8"/>
        <v>45828</v>
      </c>
      <c r="AC109" s="155"/>
      <c r="AD109" s="155"/>
      <c r="AE109" s="155"/>
      <c r="AF109" s="155"/>
    </row>
    <row r="110" spans="1:32" s="156" customFormat="1" ht="24" customHeight="1" x14ac:dyDescent="0.2">
      <c r="A110" s="157" t="str">
        <f t="shared" si="6"/>
        <v>MRC01</v>
      </c>
      <c r="B110" s="145" t="str">
        <f>IF(TABLAINV[[#This Row],[Z]]="","",D110&amp;"."&amp;TEXT(E110,"000")&amp;"."&amp;TEXT(F110,"000")&amp;"."&amp;TEXT(G110,"000"))</f>
        <v>MR.C01.128.003</v>
      </c>
      <c r="C110" s="146"/>
      <c r="D110" s="147" t="s">
        <v>95</v>
      </c>
      <c r="E110" s="147" t="s">
        <v>96</v>
      </c>
      <c r="F110" s="147">
        <v>128</v>
      </c>
      <c r="G110" s="147">
        <v>3</v>
      </c>
      <c r="H110" s="147">
        <v>70125</v>
      </c>
      <c r="I110" s="147" t="s">
        <v>205</v>
      </c>
      <c r="J110" s="158">
        <v>9</v>
      </c>
      <c r="K110" s="147" t="s">
        <v>64</v>
      </c>
      <c r="L110" s="148" t="s">
        <v>115</v>
      </c>
      <c r="M110" s="147" t="s">
        <v>99</v>
      </c>
      <c r="N110" s="146" t="s">
        <v>91</v>
      </c>
      <c r="O110" s="146">
        <v>9</v>
      </c>
      <c r="P110" s="148">
        <v>9</v>
      </c>
      <c r="Q110" s="148"/>
      <c r="R110" s="147"/>
      <c r="S110" s="149">
        <f>TABLAINV[[#This Row],[Conteo Físico]]-TABLAINV[[#This Row],[Cant. UND]]</f>
        <v>0</v>
      </c>
      <c r="T1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" s="150" t="str">
        <f>IFERROR(IF(MOD(TABLAINV[[#This Row],[C]],2)=0,"PAR","IMPAR"),"Zona")</f>
        <v>PAR</v>
      </c>
      <c r="W110" s="151"/>
      <c r="X110" s="152">
        <f>IFERROR(IF(TABLAINV[[#This Row],[Cant. UND]]=0,TABLAINV[[#This Row],[PMV]]*TABLAINV[[#This Row],[Conteo Físico]],TABLAINV[[#This Row],[PMV]]*TABLAINV[[#This Row],[Cant. UND]]),0)</f>
        <v>0</v>
      </c>
      <c r="Y110" s="152">
        <f>IFERROR(ABS(TABLAINV[[#This Row],[PMV]]*TABLAINV[[#This Row],[Diferencia]]),0)</f>
        <v>0</v>
      </c>
      <c r="Z110" s="153">
        <f>IFERROR(VLOOKUP(TABLAINV[[#This Row],[Codigo Estado]],unds!O:P,2,0),"PEND.")</f>
        <v>2001</v>
      </c>
      <c r="AA110" s="153" t="str">
        <f t="shared" si="7"/>
        <v>CD09</v>
      </c>
      <c r="AB110" s="154">
        <f t="shared" ca="1" si="8"/>
        <v>45828</v>
      </c>
      <c r="AC110" s="155"/>
      <c r="AD110" s="155"/>
      <c r="AE110" s="155"/>
      <c r="AF110" s="155"/>
    </row>
    <row r="111" spans="1:32" s="156" customFormat="1" ht="24" customHeight="1" x14ac:dyDescent="0.2">
      <c r="A111" s="157" t="str">
        <f t="shared" si="6"/>
        <v>MRC01</v>
      </c>
      <c r="B111" s="145" t="str">
        <f>IF(TABLAINV[[#This Row],[Z]]="","",D111&amp;"."&amp;TEXT(E111,"000")&amp;"."&amp;TEXT(F111,"000")&amp;"."&amp;TEXT(G111,"000"))</f>
        <v>MR.C01.128.003</v>
      </c>
      <c r="C111" s="146"/>
      <c r="D111" s="147" t="s">
        <v>95</v>
      </c>
      <c r="E111" s="147" t="s">
        <v>96</v>
      </c>
      <c r="F111" s="147">
        <v>128</v>
      </c>
      <c r="G111" s="147">
        <v>3</v>
      </c>
      <c r="H111" s="147">
        <v>750562001</v>
      </c>
      <c r="I111" s="147" t="s">
        <v>206</v>
      </c>
      <c r="J111" s="158">
        <v>10</v>
      </c>
      <c r="K111" s="147" t="s">
        <v>64</v>
      </c>
      <c r="L111" s="148" t="s">
        <v>184</v>
      </c>
      <c r="M111" s="147" t="s">
        <v>99</v>
      </c>
      <c r="N111" s="146" t="s">
        <v>91</v>
      </c>
      <c r="O111" s="146">
        <v>10</v>
      </c>
      <c r="P111" s="148">
        <v>10</v>
      </c>
      <c r="Q111" s="148"/>
      <c r="R111" s="147"/>
      <c r="S111" s="149">
        <f>TABLAINV[[#This Row],[Conteo Físico]]-TABLAINV[[#This Row],[Cant. UND]]</f>
        <v>0</v>
      </c>
      <c r="T1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" s="150" t="str">
        <f>IFERROR(IF(MOD(TABLAINV[[#This Row],[C]],2)=0,"PAR","IMPAR"),"Zona")</f>
        <v>PAR</v>
      </c>
      <c r="W111" s="151"/>
      <c r="X111" s="152">
        <f>IFERROR(IF(TABLAINV[[#This Row],[Cant. UND]]=0,TABLAINV[[#This Row],[PMV]]*TABLAINV[[#This Row],[Conteo Físico]],TABLAINV[[#This Row],[PMV]]*TABLAINV[[#This Row],[Cant. UND]]),0)</f>
        <v>0</v>
      </c>
      <c r="Y111" s="152">
        <f>IFERROR(ABS(TABLAINV[[#This Row],[PMV]]*TABLAINV[[#This Row],[Diferencia]]),0)</f>
        <v>0</v>
      </c>
      <c r="Z111" s="153">
        <f>IFERROR(VLOOKUP(TABLAINV[[#This Row],[Codigo Estado]],unds!O:P,2,0),"PEND.")</f>
        <v>2001</v>
      </c>
      <c r="AA111" s="153" t="str">
        <f t="shared" si="7"/>
        <v>CD09</v>
      </c>
      <c r="AB111" s="154">
        <f t="shared" ca="1" si="8"/>
        <v>45828</v>
      </c>
      <c r="AC111" s="155"/>
      <c r="AD111" s="155"/>
      <c r="AE111" s="155"/>
      <c r="AF111" s="155"/>
    </row>
    <row r="112" spans="1:32" s="156" customFormat="1" ht="24" customHeight="1" x14ac:dyDescent="0.2">
      <c r="A112" s="157" t="str">
        <f t="shared" si="6"/>
        <v>MRC01</v>
      </c>
      <c r="B112" s="145" t="str">
        <f>IF(TABLAINV[[#This Row],[Z]]="","",D112&amp;"."&amp;TEXT(E112,"000")&amp;"."&amp;TEXT(F112,"000")&amp;"."&amp;TEXT(G112,"000"))</f>
        <v>MR.C01.129.001</v>
      </c>
      <c r="C112" s="146"/>
      <c r="D112" s="147" t="s">
        <v>95</v>
      </c>
      <c r="E112" s="147" t="s">
        <v>96</v>
      </c>
      <c r="F112" s="147">
        <v>129</v>
      </c>
      <c r="G112" s="147">
        <v>1</v>
      </c>
      <c r="H112" s="147">
        <v>735373001</v>
      </c>
      <c r="I112" s="147" t="s">
        <v>207</v>
      </c>
      <c r="J112" s="158">
        <v>20</v>
      </c>
      <c r="K112" s="147" t="s">
        <v>64</v>
      </c>
      <c r="L112" s="148" t="s">
        <v>113</v>
      </c>
      <c r="M112" s="147" t="s">
        <v>99</v>
      </c>
      <c r="N112" s="146" t="s">
        <v>91</v>
      </c>
      <c r="O112" s="146">
        <v>20</v>
      </c>
      <c r="P112" s="148">
        <v>20</v>
      </c>
      <c r="Q112" s="148"/>
      <c r="R112" s="147"/>
      <c r="S112" s="149">
        <f>TABLAINV[[#This Row],[Conteo Físico]]-TABLAINV[[#This Row],[Cant. UND]]</f>
        <v>0</v>
      </c>
      <c r="T1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" s="150" t="str">
        <f>IFERROR(IF(MOD(TABLAINV[[#This Row],[C]],2)=0,"PAR","IMPAR"),"Zona")</f>
        <v>IMPAR</v>
      </c>
      <c r="W112" s="151"/>
      <c r="X112" s="152">
        <f>IFERROR(IF(TABLAINV[[#This Row],[Cant. UND]]=0,TABLAINV[[#This Row],[PMV]]*TABLAINV[[#This Row],[Conteo Físico]],TABLAINV[[#This Row],[PMV]]*TABLAINV[[#This Row],[Cant. UND]]),0)</f>
        <v>0</v>
      </c>
      <c r="Y112" s="152">
        <f>IFERROR(ABS(TABLAINV[[#This Row],[PMV]]*TABLAINV[[#This Row],[Diferencia]]),0)</f>
        <v>0</v>
      </c>
      <c r="Z112" s="153">
        <f>IFERROR(VLOOKUP(TABLAINV[[#This Row],[Codigo Estado]],unds!O:P,2,0),"PEND.")</f>
        <v>2001</v>
      </c>
      <c r="AA112" s="153" t="str">
        <f t="shared" si="7"/>
        <v>CD09</v>
      </c>
      <c r="AB112" s="154">
        <f t="shared" ca="1" si="8"/>
        <v>45828</v>
      </c>
      <c r="AC112" s="155"/>
      <c r="AD112" s="155"/>
      <c r="AE112" s="155"/>
      <c r="AF112" s="155"/>
    </row>
    <row r="113" spans="1:32" s="156" customFormat="1" ht="24" customHeight="1" x14ac:dyDescent="0.2">
      <c r="A113" s="157" t="str">
        <f t="shared" si="6"/>
        <v>MRC01</v>
      </c>
      <c r="B113" s="145" t="str">
        <f>IF(TABLAINV[[#This Row],[Z]]="","",D113&amp;"."&amp;TEXT(E113,"000")&amp;"."&amp;TEXT(F113,"000")&amp;"."&amp;TEXT(G113,"000"))</f>
        <v>MR.C01.129.002</v>
      </c>
      <c r="C113" s="146"/>
      <c r="D113" s="147" t="s">
        <v>95</v>
      </c>
      <c r="E113" s="147" t="s">
        <v>96</v>
      </c>
      <c r="F113" s="147">
        <v>129</v>
      </c>
      <c r="G113" s="147">
        <v>2</v>
      </c>
      <c r="H113" s="147">
        <v>342607</v>
      </c>
      <c r="I113" s="147" t="s">
        <v>126</v>
      </c>
      <c r="J113" s="158">
        <v>4</v>
      </c>
      <c r="K113" s="147" t="s">
        <v>64</v>
      </c>
      <c r="L113" s="148" t="s">
        <v>113</v>
      </c>
      <c r="M113" s="147" t="s">
        <v>99</v>
      </c>
      <c r="N113" s="146" t="s">
        <v>91</v>
      </c>
      <c r="O113" s="146">
        <v>4</v>
      </c>
      <c r="P113" s="148">
        <v>4</v>
      </c>
      <c r="Q113" s="148"/>
      <c r="R113" s="147"/>
      <c r="S113" s="149">
        <f>TABLAINV[[#This Row],[Conteo Físico]]-TABLAINV[[#This Row],[Cant. UND]]</f>
        <v>0</v>
      </c>
      <c r="T1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" s="150" t="str">
        <f>IFERROR(IF(MOD(TABLAINV[[#This Row],[C]],2)=0,"PAR","IMPAR"),"Zona")</f>
        <v>IMPAR</v>
      </c>
      <c r="W113" s="151"/>
      <c r="X113" s="152">
        <f>IFERROR(IF(TABLAINV[[#This Row],[Cant. UND]]=0,TABLAINV[[#This Row],[PMV]]*TABLAINV[[#This Row],[Conteo Físico]],TABLAINV[[#This Row],[PMV]]*TABLAINV[[#This Row],[Cant. UND]]),0)</f>
        <v>0</v>
      </c>
      <c r="Y113" s="152">
        <f>IFERROR(ABS(TABLAINV[[#This Row],[PMV]]*TABLAINV[[#This Row],[Diferencia]]),0)</f>
        <v>0</v>
      </c>
      <c r="Z113" s="153">
        <f>IFERROR(VLOOKUP(TABLAINV[[#This Row],[Codigo Estado]],unds!O:P,2,0),"PEND.")</f>
        <v>2001</v>
      </c>
      <c r="AA113" s="153" t="str">
        <f t="shared" si="7"/>
        <v>CD09</v>
      </c>
      <c r="AB113" s="154">
        <f t="shared" ca="1" si="8"/>
        <v>45828</v>
      </c>
      <c r="AC113" s="155"/>
      <c r="AD113" s="155"/>
      <c r="AE113" s="155"/>
      <c r="AF113" s="155"/>
    </row>
    <row r="114" spans="1:32" s="156" customFormat="1" ht="24" customHeight="1" x14ac:dyDescent="0.2">
      <c r="A114" s="157" t="str">
        <f t="shared" si="6"/>
        <v>MRC01</v>
      </c>
      <c r="B114" s="145" t="str">
        <f>IF(TABLAINV[[#This Row],[Z]]="","",D114&amp;"."&amp;TEXT(E114,"000")&amp;"."&amp;TEXT(F114,"000")&amp;"."&amp;TEXT(G114,"000"))</f>
        <v>MR.C01.129.003</v>
      </c>
      <c r="C114" s="146"/>
      <c r="D114" s="147" t="s">
        <v>95</v>
      </c>
      <c r="E114" s="147" t="s">
        <v>96</v>
      </c>
      <c r="F114" s="147">
        <v>129</v>
      </c>
      <c r="G114" s="147">
        <v>3</v>
      </c>
      <c r="H114" s="147">
        <v>789725</v>
      </c>
      <c r="I114" s="147" t="s">
        <v>208</v>
      </c>
      <c r="J114" s="158">
        <v>11</v>
      </c>
      <c r="K114" s="147" t="s">
        <v>64</v>
      </c>
      <c r="L114" s="148" t="s">
        <v>98</v>
      </c>
      <c r="M114" s="147" t="s">
        <v>99</v>
      </c>
      <c r="N114" s="146" t="s">
        <v>91</v>
      </c>
      <c r="O114" s="146">
        <v>11</v>
      </c>
      <c r="P114" s="148">
        <v>11</v>
      </c>
      <c r="Q114" s="148"/>
      <c r="R114" s="147"/>
      <c r="S114" s="149">
        <f>TABLAINV[[#This Row],[Conteo Físico]]-TABLAINV[[#This Row],[Cant. UND]]</f>
        <v>0</v>
      </c>
      <c r="T1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" s="150" t="str">
        <f>IFERROR(IF(MOD(TABLAINV[[#This Row],[C]],2)=0,"PAR","IMPAR"),"Zona")</f>
        <v>IMPAR</v>
      </c>
      <c r="W114" s="151"/>
      <c r="X114" s="152">
        <f>IFERROR(IF(TABLAINV[[#This Row],[Cant. UND]]=0,TABLAINV[[#This Row],[PMV]]*TABLAINV[[#This Row],[Conteo Físico]],TABLAINV[[#This Row],[PMV]]*TABLAINV[[#This Row],[Cant. UND]]),0)</f>
        <v>0</v>
      </c>
      <c r="Y114" s="152">
        <f>IFERROR(ABS(TABLAINV[[#This Row],[PMV]]*TABLAINV[[#This Row],[Diferencia]]),0)</f>
        <v>0</v>
      </c>
      <c r="Z114" s="153">
        <f>IFERROR(VLOOKUP(TABLAINV[[#This Row],[Codigo Estado]],unds!O:P,2,0),"PEND.")</f>
        <v>2001</v>
      </c>
      <c r="AA114" s="153" t="str">
        <f t="shared" si="7"/>
        <v>CD09</v>
      </c>
      <c r="AB114" s="154">
        <f t="shared" ca="1" si="8"/>
        <v>45828</v>
      </c>
      <c r="AC114" s="155"/>
      <c r="AD114" s="155"/>
      <c r="AE114" s="155"/>
      <c r="AF114" s="155"/>
    </row>
    <row r="115" spans="1:32" s="156" customFormat="1" ht="24" customHeight="1" x14ac:dyDescent="0.2">
      <c r="A115" s="157" t="str">
        <f t="shared" si="6"/>
        <v>MRC01</v>
      </c>
      <c r="B115" s="145" t="str">
        <f>IF(TABLAINV[[#This Row],[Z]]="","",D115&amp;"."&amp;TEXT(E115,"000")&amp;"."&amp;TEXT(F115,"000")&amp;"."&amp;TEXT(G115,"000"))</f>
        <v>MR.C01.130.001</v>
      </c>
      <c r="C115" s="146"/>
      <c r="D115" s="147" t="s">
        <v>95</v>
      </c>
      <c r="E115" s="147" t="s">
        <v>96</v>
      </c>
      <c r="F115" s="147">
        <v>130</v>
      </c>
      <c r="G115" s="147">
        <v>1</v>
      </c>
      <c r="H115" s="147">
        <v>49463004</v>
      </c>
      <c r="I115" s="147" t="s">
        <v>209</v>
      </c>
      <c r="J115" s="158">
        <v>24</v>
      </c>
      <c r="K115" s="147" t="s">
        <v>64</v>
      </c>
      <c r="L115" s="148" t="s">
        <v>115</v>
      </c>
      <c r="M115" s="147" t="s">
        <v>99</v>
      </c>
      <c r="N115" s="146" t="s">
        <v>91</v>
      </c>
      <c r="O115" s="146">
        <v>24</v>
      </c>
      <c r="P115" s="148">
        <v>24</v>
      </c>
      <c r="Q115" s="148"/>
      <c r="R115" s="147"/>
      <c r="S115" s="149">
        <f>TABLAINV[[#This Row],[Conteo Físico]]-TABLAINV[[#This Row],[Cant. UND]]</f>
        <v>0</v>
      </c>
      <c r="T1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" s="150" t="str">
        <f>IFERROR(IF(MOD(TABLAINV[[#This Row],[C]],2)=0,"PAR","IMPAR"),"Zona")</f>
        <v>PAR</v>
      </c>
      <c r="W115" s="151"/>
      <c r="X115" s="152">
        <f>IFERROR(IF(TABLAINV[[#This Row],[Cant. UND]]=0,TABLAINV[[#This Row],[PMV]]*TABLAINV[[#This Row],[Conteo Físico]],TABLAINV[[#This Row],[PMV]]*TABLAINV[[#This Row],[Cant. UND]]),0)</f>
        <v>0</v>
      </c>
      <c r="Y115" s="152">
        <f>IFERROR(ABS(TABLAINV[[#This Row],[PMV]]*TABLAINV[[#This Row],[Diferencia]]),0)</f>
        <v>0</v>
      </c>
      <c r="Z115" s="153">
        <f>IFERROR(VLOOKUP(TABLAINV[[#This Row],[Codigo Estado]],unds!O:P,2,0),"PEND.")</f>
        <v>2001</v>
      </c>
      <c r="AA115" s="153" t="str">
        <f t="shared" si="7"/>
        <v>CD09</v>
      </c>
      <c r="AB115" s="154">
        <f t="shared" ca="1" si="8"/>
        <v>45828</v>
      </c>
      <c r="AC115" s="155"/>
      <c r="AD115" s="155"/>
      <c r="AE115" s="155"/>
      <c r="AF115" s="155"/>
    </row>
    <row r="116" spans="1:32" s="156" customFormat="1" ht="24" customHeight="1" x14ac:dyDescent="0.2">
      <c r="A116" s="157" t="str">
        <f t="shared" si="6"/>
        <v>MRC01</v>
      </c>
      <c r="B116" s="145" t="str">
        <f>IF(TABLAINV[[#This Row],[Z]]="","",D116&amp;"."&amp;TEXT(E116,"000")&amp;"."&amp;TEXT(F116,"000")&amp;"."&amp;TEXT(G116,"000"))</f>
        <v>MR.C01.130.001</v>
      </c>
      <c r="C116" s="146"/>
      <c r="D116" s="147" t="s">
        <v>95</v>
      </c>
      <c r="E116" s="147" t="s">
        <v>96</v>
      </c>
      <c r="F116" s="147">
        <v>130</v>
      </c>
      <c r="G116" s="147">
        <v>1</v>
      </c>
      <c r="H116" s="147">
        <v>735373003</v>
      </c>
      <c r="I116" s="147" t="s">
        <v>210</v>
      </c>
      <c r="J116" s="158">
        <v>4</v>
      </c>
      <c r="K116" s="147" t="s">
        <v>64</v>
      </c>
      <c r="L116" s="148" t="s">
        <v>113</v>
      </c>
      <c r="M116" s="147" t="s">
        <v>99</v>
      </c>
      <c r="N116" s="146" t="s">
        <v>91</v>
      </c>
      <c r="O116" s="146">
        <v>4</v>
      </c>
      <c r="P116" s="148">
        <v>4</v>
      </c>
      <c r="Q116" s="148"/>
      <c r="R116" s="147"/>
      <c r="S116" s="149">
        <f>TABLAINV[[#This Row],[Conteo Físico]]-TABLAINV[[#This Row],[Cant. UND]]</f>
        <v>0</v>
      </c>
      <c r="T1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" s="150" t="str">
        <f>IFERROR(IF(MOD(TABLAINV[[#This Row],[C]],2)=0,"PAR","IMPAR"),"Zona")</f>
        <v>PAR</v>
      </c>
      <c r="W116" s="151"/>
      <c r="X116" s="152">
        <f>IFERROR(IF(TABLAINV[[#This Row],[Cant. UND]]=0,TABLAINV[[#This Row],[PMV]]*TABLAINV[[#This Row],[Conteo Físico]],TABLAINV[[#This Row],[PMV]]*TABLAINV[[#This Row],[Cant. UND]]),0)</f>
        <v>0</v>
      </c>
      <c r="Y116" s="152">
        <f>IFERROR(ABS(TABLAINV[[#This Row],[PMV]]*TABLAINV[[#This Row],[Diferencia]]),0)</f>
        <v>0</v>
      </c>
      <c r="Z116" s="153">
        <f>IFERROR(VLOOKUP(TABLAINV[[#This Row],[Codigo Estado]],unds!O:P,2,0),"PEND.")</f>
        <v>2001</v>
      </c>
      <c r="AA116" s="153" t="str">
        <f t="shared" si="7"/>
        <v>CD09</v>
      </c>
      <c r="AB116" s="154">
        <f t="shared" ca="1" si="8"/>
        <v>45828</v>
      </c>
      <c r="AC116" s="155"/>
      <c r="AD116" s="155"/>
      <c r="AE116" s="155"/>
      <c r="AF116" s="155"/>
    </row>
    <row r="117" spans="1:32" s="156" customFormat="1" ht="24" customHeight="1" x14ac:dyDescent="0.2">
      <c r="A117" s="157" t="str">
        <f t="shared" si="6"/>
        <v>MRC01</v>
      </c>
      <c r="B117" s="145" t="str">
        <f>IF(TABLAINV[[#This Row],[Z]]="","",D117&amp;"."&amp;TEXT(E117,"000")&amp;"."&amp;TEXT(F117,"000")&amp;"."&amp;TEXT(G117,"000"))</f>
        <v>MR.C01.130.002</v>
      </c>
      <c r="C117" s="146"/>
      <c r="D117" s="147" t="s">
        <v>95</v>
      </c>
      <c r="E117" s="147" t="s">
        <v>96</v>
      </c>
      <c r="F117" s="147">
        <v>130</v>
      </c>
      <c r="G117" s="147">
        <v>2</v>
      </c>
      <c r="H117" s="147">
        <v>562742</v>
      </c>
      <c r="I117" s="147" t="s">
        <v>211</v>
      </c>
      <c r="J117" s="158">
        <v>2</v>
      </c>
      <c r="K117" s="147" t="s">
        <v>64</v>
      </c>
      <c r="L117" s="148" t="s">
        <v>212</v>
      </c>
      <c r="M117" s="147" t="s">
        <v>99</v>
      </c>
      <c r="N117" s="146" t="s">
        <v>91</v>
      </c>
      <c r="O117" s="146">
        <v>2</v>
      </c>
      <c r="P117" s="148">
        <v>2</v>
      </c>
      <c r="Q117" s="148"/>
      <c r="R117" s="147"/>
      <c r="S117" s="149">
        <f>TABLAINV[[#This Row],[Conteo Físico]]-TABLAINV[[#This Row],[Cant. UND]]</f>
        <v>0</v>
      </c>
      <c r="T1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" s="150" t="str">
        <f>IFERROR(IF(MOD(TABLAINV[[#This Row],[C]],2)=0,"PAR","IMPAR"),"Zona")</f>
        <v>PAR</v>
      </c>
      <c r="W117" s="151"/>
      <c r="X117" s="152">
        <f>IFERROR(IF(TABLAINV[[#This Row],[Cant. UND]]=0,TABLAINV[[#This Row],[PMV]]*TABLAINV[[#This Row],[Conteo Físico]],TABLAINV[[#This Row],[PMV]]*TABLAINV[[#This Row],[Cant. UND]]),0)</f>
        <v>0</v>
      </c>
      <c r="Y117" s="152">
        <f>IFERROR(ABS(TABLAINV[[#This Row],[PMV]]*TABLAINV[[#This Row],[Diferencia]]),0)</f>
        <v>0</v>
      </c>
      <c r="Z117" s="153">
        <f>IFERROR(VLOOKUP(TABLAINV[[#This Row],[Codigo Estado]],unds!O:P,2,0),"PEND.")</f>
        <v>2001</v>
      </c>
      <c r="AA117" s="153" t="str">
        <f t="shared" si="7"/>
        <v>CD09</v>
      </c>
      <c r="AB117" s="154">
        <f t="shared" ca="1" si="8"/>
        <v>45828</v>
      </c>
      <c r="AC117" s="155"/>
      <c r="AD117" s="155"/>
      <c r="AE117" s="155"/>
      <c r="AF117" s="155"/>
    </row>
    <row r="118" spans="1:32" s="156" customFormat="1" ht="24" customHeight="1" x14ac:dyDescent="0.2">
      <c r="A118" s="157" t="str">
        <f t="shared" si="6"/>
        <v>MRC01</v>
      </c>
      <c r="B118" s="145" t="str">
        <f>IF(TABLAINV[[#This Row],[Z]]="","",D118&amp;"."&amp;TEXT(E118,"000")&amp;"."&amp;TEXT(F118,"000")&amp;"."&amp;TEXT(G118,"000"))</f>
        <v>MR.C01.130.002</v>
      </c>
      <c r="C118" s="146"/>
      <c r="D118" s="147" t="s">
        <v>95</v>
      </c>
      <c r="E118" s="147" t="s">
        <v>96</v>
      </c>
      <c r="F118" s="147">
        <v>130</v>
      </c>
      <c r="G118" s="147">
        <v>2</v>
      </c>
      <c r="H118" s="147">
        <v>735373003</v>
      </c>
      <c r="I118" s="147" t="s">
        <v>210</v>
      </c>
      <c r="J118" s="158">
        <v>8</v>
      </c>
      <c r="K118" s="147" t="s">
        <v>64</v>
      </c>
      <c r="L118" s="148" t="s">
        <v>113</v>
      </c>
      <c r="M118" s="147" t="s">
        <v>99</v>
      </c>
      <c r="N118" s="146" t="s">
        <v>91</v>
      </c>
      <c r="O118" s="146">
        <v>8</v>
      </c>
      <c r="P118" s="148">
        <v>8</v>
      </c>
      <c r="Q118" s="148"/>
      <c r="R118" s="147"/>
      <c r="S118" s="149">
        <f>TABLAINV[[#This Row],[Conteo Físico]]-TABLAINV[[#This Row],[Cant. UND]]</f>
        <v>0</v>
      </c>
      <c r="T1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" s="150" t="str">
        <f>IFERROR(IF(MOD(TABLAINV[[#This Row],[C]],2)=0,"PAR","IMPAR"),"Zona")</f>
        <v>PAR</v>
      </c>
      <c r="W118" s="151"/>
      <c r="X118" s="152">
        <f>IFERROR(IF(TABLAINV[[#This Row],[Cant. UND]]=0,TABLAINV[[#This Row],[PMV]]*TABLAINV[[#This Row],[Conteo Físico]],TABLAINV[[#This Row],[PMV]]*TABLAINV[[#This Row],[Cant. UND]]),0)</f>
        <v>0</v>
      </c>
      <c r="Y118" s="152">
        <f>IFERROR(ABS(TABLAINV[[#This Row],[PMV]]*TABLAINV[[#This Row],[Diferencia]]),0)</f>
        <v>0</v>
      </c>
      <c r="Z118" s="153">
        <f>IFERROR(VLOOKUP(TABLAINV[[#This Row],[Codigo Estado]],unds!O:P,2,0),"PEND.")</f>
        <v>2001</v>
      </c>
      <c r="AA118" s="153" t="str">
        <f t="shared" si="7"/>
        <v>CD09</v>
      </c>
      <c r="AB118" s="154">
        <f t="shared" ca="1" si="8"/>
        <v>45828</v>
      </c>
      <c r="AC118" s="155"/>
      <c r="AD118" s="155"/>
      <c r="AE118" s="155"/>
      <c r="AF118" s="155"/>
    </row>
    <row r="119" spans="1:32" s="156" customFormat="1" ht="24" customHeight="1" x14ac:dyDescent="0.2">
      <c r="A119" s="157" t="str">
        <f t="shared" si="6"/>
        <v>MRC01</v>
      </c>
      <c r="B119" s="145" t="str">
        <f>IF(TABLAINV[[#This Row],[Z]]="","",D119&amp;"."&amp;TEXT(E119,"000")&amp;"."&amp;TEXT(F119,"000")&amp;"."&amp;TEXT(G119,"000"))</f>
        <v>MR.C01.130.003</v>
      </c>
      <c r="C119" s="146"/>
      <c r="D119" s="147" t="s">
        <v>95</v>
      </c>
      <c r="E119" s="147" t="s">
        <v>96</v>
      </c>
      <c r="F119" s="147">
        <v>130</v>
      </c>
      <c r="G119" s="147">
        <v>3</v>
      </c>
      <c r="H119" s="147">
        <v>4759</v>
      </c>
      <c r="I119" s="147" t="s">
        <v>213</v>
      </c>
      <c r="J119" s="158">
        <v>34</v>
      </c>
      <c r="K119" s="147" t="s">
        <v>64</v>
      </c>
      <c r="L119" s="148" t="s">
        <v>161</v>
      </c>
      <c r="M119" s="147" t="s">
        <v>99</v>
      </c>
      <c r="N119" s="146" t="s">
        <v>91</v>
      </c>
      <c r="O119" s="146">
        <v>34</v>
      </c>
      <c r="P119" s="148">
        <v>34</v>
      </c>
      <c r="Q119" s="148"/>
      <c r="R119" s="147"/>
      <c r="S119" s="149">
        <f>TABLAINV[[#This Row],[Conteo Físico]]-TABLAINV[[#This Row],[Cant. UND]]</f>
        <v>0</v>
      </c>
      <c r="T1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" s="150" t="str">
        <f>IFERROR(IF(MOD(TABLAINV[[#This Row],[C]],2)=0,"PAR","IMPAR"),"Zona")</f>
        <v>PAR</v>
      </c>
      <c r="W119" s="151"/>
      <c r="X119" s="152">
        <f>IFERROR(IF(TABLAINV[[#This Row],[Cant. UND]]=0,TABLAINV[[#This Row],[PMV]]*TABLAINV[[#This Row],[Conteo Físico]],TABLAINV[[#This Row],[PMV]]*TABLAINV[[#This Row],[Cant. UND]]),0)</f>
        <v>0</v>
      </c>
      <c r="Y119" s="152">
        <f>IFERROR(ABS(TABLAINV[[#This Row],[PMV]]*TABLAINV[[#This Row],[Diferencia]]),0)</f>
        <v>0</v>
      </c>
      <c r="Z119" s="153">
        <f>IFERROR(VLOOKUP(TABLAINV[[#This Row],[Codigo Estado]],unds!O:P,2,0),"PEND.")</f>
        <v>2001</v>
      </c>
      <c r="AA119" s="153" t="str">
        <f t="shared" si="7"/>
        <v>CD09</v>
      </c>
      <c r="AB119" s="154">
        <f t="shared" ca="1" si="8"/>
        <v>45828</v>
      </c>
      <c r="AC119" s="155"/>
      <c r="AD119" s="155"/>
      <c r="AE119" s="155"/>
      <c r="AF119" s="155"/>
    </row>
    <row r="120" spans="1:32" s="156" customFormat="1" ht="24" customHeight="1" x14ac:dyDescent="0.2">
      <c r="A120" s="157" t="str">
        <f t="shared" si="6"/>
        <v>MRC01</v>
      </c>
      <c r="B120" s="145" t="str">
        <f>IF(TABLAINV[[#This Row],[Z]]="","",D120&amp;"."&amp;TEXT(E120,"000")&amp;"."&amp;TEXT(F120,"000")&amp;"."&amp;TEXT(G120,"000"))</f>
        <v>MR.C01.130.003</v>
      </c>
      <c r="C120" s="146"/>
      <c r="D120" s="147" t="s">
        <v>95</v>
      </c>
      <c r="E120" s="147" t="s">
        <v>96</v>
      </c>
      <c r="F120" s="147">
        <v>130</v>
      </c>
      <c r="G120" s="147">
        <v>3</v>
      </c>
      <c r="H120" s="147">
        <v>531747</v>
      </c>
      <c r="I120" s="147" t="s">
        <v>214</v>
      </c>
      <c r="J120" s="158">
        <v>6</v>
      </c>
      <c r="K120" s="147" t="s">
        <v>64</v>
      </c>
      <c r="L120" s="148" t="s">
        <v>115</v>
      </c>
      <c r="M120" s="147" t="s">
        <v>99</v>
      </c>
      <c r="N120" s="146" t="s">
        <v>91</v>
      </c>
      <c r="O120" s="146">
        <v>6</v>
      </c>
      <c r="P120" s="148">
        <v>6</v>
      </c>
      <c r="Q120" s="148"/>
      <c r="R120" s="147"/>
      <c r="S120" s="149">
        <f>TABLAINV[[#This Row],[Conteo Físico]]-TABLAINV[[#This Row],[Cant. UND]]</f>
        <v>0</v>
      </c>
      <c r="T1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" s="150" t="str">
        <f>IFERROR(IF(MOD(TABLAINV[[#This Row],[C]],2)=0,"PAR","IMPAR"),"Zona")</f>
        <v>PAR</v>
      </c>
      <c r="W120" s="151"/>
      <c r="X120" s="152">
        <f>IFERROR(IF(TABLAINV[[#This Row],[Cant. UND]]=0,TABLAINV[[#This Row],[PMV]]*TABLAINV[[#This Row],[Conteo Físico]],TABLAINV[[#This Row],[PMV]]*TABLAINV[[#This Row],[Cant. UND]]),0)</f>
        <v>0</v>
      </c>
      <c r="Y120" s="152">
        <f>IFERROR(ABS(TABLAINV[[#This Row],[PMV]]*TABLAINV[[#This Row],[Diferencia]]),0)</f>
        <v>0</v>
      </c>
      <c r="Z120" s="153">
        <f>IFERROR(VLOOKUP(TABLAINV[[#This Row],[Codigo Estado]],unds!O:P,2,0),"PEND.")</f>
        <v>2001</v>
      </c>
      <c r="AA120" s="153" t="str">
        <f t="shared" si="7"/>
        <v>CD09</v>
      </c>
      <c r="AB120" s="154">
        <f t="shared" ca="1" si="8"/>
        <v>45828</v>
      </c>
      <c r="AC120" s="155"/>
      <c r="AD120" s="155"/>
      <c r="AE120" s="155"/>
      <c r="AF120" s="155"/>
    </row>
    <row r="121" spans="1:32" s="156" customFormat="1" ht="24" customHeight="1" x14ac:dyDescent="0.2">
      <c r="A121" s="157" t="str">
        <f t="shared" si="6"/>
        <v>MRC01</v>
      </c>
      <c r="B121" s="145" t="str">
        <f>IF(TABLAINV[[#This Row],[Z]]="","",D121&amp;"."&amp;TEXT(E121,"000")&amp;"."&amp;TEXT(F121,"000")&amp;"."&amp;TEXT(G121,"000"))</f>
        <v>MR.C01.130.003</v>
      </c>
      <c r="C121" s="146"/>
      <c r="D121" s="147" t="s">
        <v>95</v>
      </c>
      <c r="E121" s="147" t="s">
        <v>96</v>
      </c>
      <c r="F121" s="147">
        <v>130</v>
      </c>
      <c r="G121" s="147">
        <v>3</v>
      </c>
      <c r="H121" s="147">
        <v>533047006</v>
      </c>
      <c r="I121" s="147" t="s">
        <v>215</v>
      </c>
      <c r="J121" s="158">
        <v>20</v>
      </c>
      <c r="K121" s="147" t="s">
        <v>64</v>
      </c>
      <c r="L121" s="148" t="s">
        <v>108</v>
      </c>
      <c r="M121" s="147" t="s">
        <v>99</v>
      </c>
      <c r="N121" s="146" t="s">
        <v>91</v>
      </c>
      <c r="O121" s="146">
        <v>20</v>
      </c>
      <c r="P121" s="148">
        <v>20</v>
      </c>
      <c r="Q121" s="148"/>
      <c r="R121" s="147"/>
      <c r="S121" s="149">
        <f>TABLAINV[[#This Row],[Conteo Físico]]-TABLAINV[[#This Row],[Cant. UND]]</f>
        <v>0</v>
      </c>
      <c r="T1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" s="150" t="str">
        <f>IFERROR(IF(MOD(TABLAINV[[#This Row],[C]],2)=0,"PAR","IMPAR"),"Zona")</f>
        <v>PAR</v>
      </c>
      <c r="W121" s="151"/>
      <c r="X121" s="152">
        <f>IFERROR(IF(TABLAINV[[#This Row],[Cant. UND]]=0,TABLAINV[[#This Row],[PMV]]*TABLAINV[[#This Row],[Conteo Físico]],TABLAINV[[#This Row],[PMV]]*TABLAINV[[#This Row],[Cant. UND]]),0)</f>
        <v>0</v>
      </c>
      <c r="Y121" s="152">
        <f>IFERROR(ABS(TABLAINV[[#This Row],[PMV]]*TABLAINV[[#This Row],[Diferencia]]),0)</f>
        <v>0</v>
      </c>
      <c r="Z121" s="153">
        <f>IFERROR(VLOOKUP(TABLAINV[[#This Row],[Codigo Estado]],unds!O:P,2,0),"PEND.")</f>
        <v>2001</v>
      </c>
      <c r="AA121" s="153" t="str">
        <f t="shared" si="7"/>
        <v>CD09</v>
      </c>
      <c r="AB121" s="154">
        <f t="shared" ca="1" si="8"/>
        <v>45828</v>
      </c>
      <c r="AC121" s="155"/>
      <c r="AD121" s="155"/>
      <c r="AE121" s="155"/>
      <c r="AF121" s="155"/>
    </row>
    <row r="122" spans="1:32" s="156" customFormat="1" ht="24" customHeight="1" x14ac:dyDescent="0.2">
      <c r="A122" s="157" t="str">
        <f t="shared" si="6"/>
        <v>MRC01</v>
      </c>
      <c r="B122" s="145" t="str">
        <f>IF(TABLAINV[[#This Row],[Z]]="","",D122&amp;"."&amp;TEXT(E122,"000")&amp;"."&amp;TEXT(F122,"000")&amp;"."&amp;TEXT(G122,"000"))</f>
        <v>MR.C01.135.001</v>
      </c>
      <c r="C122" s="146"/>
      <c r="D122" s="147" t="s">
        <v>95</v>
      </c>
      <c r="E122" s="147" t="s">
        <v>96</v>
      </c>
      <c r="F122" s="147">
        <v>135</v>
      </c>
      <c r="G122" s="147">
        <v>1</v>
      </c>
      <c r="H122" s="147">
        <v>203744</v>
      </c>
      <c r="I122" s="147" t="s">
        <v>216</v>
      </c>
      <c r="J122" s="158">
        <v>4</v>
      </c>
      <c r="K122" s="147" t="s">
        <v>64</v>
      </c>
      <c r="L122" s="148" t="s">
        <v>115</v>
      </c>
      <c r="M122" s="147" t="s">
        <v>99</v>
      </c>
      <c r="N122" s="146" t="s">
        <v>91</v>
      </c>
      <c r="O122" s="146">
        <v>4</v>
      </c>
      <c r="P122" s="148">
        <v>4</v>
      </c>
      <c r="Q122" s="148"/>
      <c r="R122" s="147"/>
      <c r="S122" s="149">
        <f>TABLAINV[[#This Row],[Conteo Físico]]-TABLAINV[[#This Row],[Cant. UND]]</f>
        <v>0</v>
      </c>
      <c r="T1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" s="150" t="str">
        <f>IFERROR(IF(MOD(TABLAINV[[#This Row],[C]],2)=0,"PAR","IMPAR"),"Zona")</f>
        <v>IMPAR</v>
      </c>
      <c r="W122" s="151"/>
      <c r="X122" s="152">
        <f>IFERROR(IF(TABLAINV[[#This Row],[Cant. UND]]=0,TABLAINV[[#This Row],[PMV]]*TABLAINV[[#This Row],[Conteo Físico]],TABLAINV[[#This Row],[PMV]]*TABLAINV[[#This Row],[Cant. UND]]),0)</f>
        <v>0</v>
      </c>
      <c r="Y122" s="152">
        <f>IFERROR(ABS(TABLAINV[[#This Row],[PMV]]*TABLAINV[[#This Row],[Diferencia]]),0)</f>
        <v>0</v>
      </c>
      <c r="Z122" s="153">
        <f>IFERROR(VLOOKUP(TABLAINV[[#This Row],[Codigo Estado]],unds!O:P,2,0),"PEND.")</f>
        <v>2001</v>
      </c>
      <c r="AA122" s="153" t="str">
        <f t="shared" si="7"/>
        <v>CD09</v>
      </c>
      <c r="AB122" s="154">
        <f t="shared" ca="1" si="8"/>
        <v>45828</v>
      </c>
      <c r="AC122" s="155"/>
      <c r="AD122" s="155"/>
      <c r="AE122" s="155"/>
      <c r="AF122" s="155"/>
    </row>
    <row r="123" spans="1:32" s="156" customFormat="1" ht="24" customHeight="1" x14ac:dyDescent="0.2">
      <c r="A123" s="157" t="str">
        <f t="shared" si="6"/>
        <v>MRC01</v>
      </c>
      <c r="B123" s="145" t="str">
        <f>IF(TABLAINV[[#This Row],[Z]]="","",D123&amp;"."&amp;TEXT(E123,"000")&amp;"."&amp;TEXT(F123,"000")&amp;"."&amp;TEXT(G123,"000"))</f>
        <v>MR.C01.135.001</v>
      </c>
      <c r="C123" s="146"/>
      <c r="D123" s="147" t="s">
        <v>95</v>
      </c>
      <c r="E123" s="147" t="s">
        <v>96</v>
      </c>
      <c r="F123" s="147">
        <v>135</v>
      </c>
      <c r="G123" s="147">
        <v>1</v>
      </c>
      <c r="H123" s="147">
        <v>4231</v>
      </c>
      <c r="I123" s="147" t="s">
        <v>217</v>
      </c>
      <c r="J123" s="158">
        <v>6</v>
      </c>
      <c r="K123" s="147" t="s">
        <v>64</v>
      </c>
      <c r="L123" s="148" t="s">
        <v>218</v>
      </c>
      <c r="M123" s="147" t="s">
        <v>99</v>
      </c>
      <c r="N123" s="146" t="s">
        <v>91</v>
      </c>
      <c r="O123" s="146">
        <v>6</v>
      </c>
      <c r="P123" s="148">
        <v>6</v>
      </c>
      <c r="Q123" s="148"/>
      <c r="R123" s="147"/>
      <c r="S123" s="149">
        <f>TABLAINV[[#This Row],[Conteo Físico]]-TABLAINV[[#This Row],[Cant. UND]]</f>
        <v>0</v>
      </c>
      <c r="T1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" s="150" t="str">
        <f>IFERROR(IF(MOD(TABLAINV[[#This Row],[C]],2)=0,"PAR","IMPAR"),"Zona")</f>
        <v>IMPAR</v>
      </c>
      <c r="W123" s="151"/>
      <c r="X123" s="152">
        <f>IFERROR(IF(TABLAINV[[#This Row],[Cant. UND]]=0,TABLAINV[[#This Row],[PMV]]*TABLAINV[[#This Row],[Conteo Físico]],TABLAINV[[#This Row],[PMV]]*TABLAINV[[#This Row],[Cant. UND]]),0)</f>
        <v>0</v>
      </c>
      <c r="Y123" s="152">
        <f>IFERROR(ABS(TABLAINV[[#This Row],[PMV]]*TABLAINV[[#This Row],[Diferencia]]),0)</f>
        <v>0</v>
      </c>
      <c r="Z123" s="153">
        <f>IFERROR(VLOOKUP(TABLAINV[[#This Row],[Codigo Estado]],unds!O:P,2,0),"PEND.")</f>
        <v>2001</v>
      </c>
      <c r="AA123" s="153" t="str">
        <f t="shared" si="7"/>
        <v>CD09</v>
      </c>
      <c r="AB123" s="154">
        <f t="shared" ca="1" si="8"/>
        <v>45828</v>
      </c>
      <c r="AC123" s="155"/>
      <c r="AD123" s="155"/>
      <c r="AE123" s="155"/>
      <c r="AF123" s="155"/>
    </row>
    <row r="124" spans="1:32" s="156" customFormat="1" ht="24" customHeight="1" x14ac:dyDescent="0.2">
      <c r="A124" s="157" t="str">
        <f t="shared" si="6"/>
        <v>MRC01</v>
      </c>
      <c r="B124" s="145" t="str">
        <f>IF(TABLAINV[[#This Row],[Z]]="","",D124&amp;"."&amp;TEXT(E124,"000")&amp;"."&amp;TEXT(F124,"000")&amp;"."&amp;TEXT(G124,"000"))</f>
        <v>MR.C01.135.001</v>
      </c>
      <c r="C124" s="146"/>
      <c r="D124" s="147" t="s">
        <v>95</v>
      </c>
      <c r="E124" s="147" t="s">
        <v>96</v>
      </c>
      <c r="F124" s="147">
        <v>135</v>
      </c>
      <c r="G124" s="147">
        <v>1</v>
      </c>
      <c r="H124" s="147">
        <v>735373001</v>
      </c>
      <c r="I124" s="147" t="s">
        <v>207</v>
      </c>
      <c r="J124" s="158">
        <v>2</v>
      </c>
      <c r="K124" s="147" t="s">
        <v>64</v>
      </c>
      <c r="L124" s="148" t="s">
        <v>113</v>
      </c>
      <c r="M124" s="147" t="s">
        <v>99</v>
      </c>
      <c r="N124" s="146" t="s">
        <v>91</v>
      </c>
      <c r="O124" s="146">
        <v>2</v>
      </c>
      <c r="P124" s="148">
        <v>2</v>
      </c>
      <c r="Q124" s="148"/>
      <c r="R124" s="147"/>
      <c r="S124" s="149">
        <f>TABLAINV[[#This Row],[Conteo Físico]]-TABLAINV[[#This Row],[Cant. UND]]</f>
        <v>0</v>
      </c>
      <c r="T1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" s="150" t="str">
        <f>IFERROR(IF(MOD(TABLAINV[[#This Row],[C]],2)=0,"PAR","IMPAR"),"Zona")</f>
        <v>IMPAR</v>
      </c>
      <c r="W124" s="151"/>
      <c r="X124" s="152">
        <f>IFERROR(IF(TABLAINV[[#This Row],[Cant. UND]]=0,TABLAINV[[#This Row],[PMV]]*TABLAINV[[#This Row],[Conteo Físico]],TABLAINV[[#This Row],[PMV]]*TABLAINV[[#This Row],[Cant. UND]]),0)</f>
        <v>0</v>
      </c>
      <c r="Y124" s="152">
        <f>IFERROR(ABS(TABLAINV[[#This Row],[PMV]]*TABLAINV[[#This Row],[Diferencia]]),0)</f>
        <v>0</v>
      </c>
      <c r="Z124" s="153">
        <f>IFERROR(VLOOKUP(TABLAINV[[#This Row],[Codigo Estado]],unds!O:P,2,0),"PEND.")</f>
        <v>2001</v>
      </c>
      <c r="AA124" s="153" t="str">
        <f t="shared" si="7"/>
        <v>CD09</v>
      </c>
      <c r="AB124" s="154">
        <f t="shared" ca="1" si="8"/>
        <v>45828</v>
      </c>
      <c r="AC124" s="155"/>
      <c r="AD124" s="155"/>
      <c r="AE124" s="155"/>
      <c r="AF124" s="155"/>
    </row>
    <row r="125" spans="1:32" s="156" customFormat="1" ht="24" customHeight="1" x14ac:dyDescent="0.2">
      <c r="A125" s="157" t="str">
        <f t="shared" si="6"/>
        <v>MRC01</v>
      </c>
      <c r="B125" s="145" t="str">
        <f>IF(TABLAINV[[#This Row],[Z]]="","",D125&amp;"."&amp;TEXT(E125,"000")&amp;"."&amp;TEXT(F125,"000")&amp;"."&amp;TEXT(G125,"000"))</f>
        <v>MR.C01.135.002</v>
      </c>
      <c r="C125" s="146"/>
      <c r="D125" s="147" t="s">
        <v>95</v>
      </c>
      <c r="E125" s="147" t="s">
        <v>96</v>
      </c>
      <c r="F125" s="147">
        <v>135</v>
      </c>
      <c r="G125" s="147">
        <v>2</v>
      </c>
      <c r="H125" s="147">
        <v>373210</v>
      </c>
      <c r="I125" s="147" t="s">
        <v>219</v>
      </c>
      <c r="J125" s="158">
        <v>2</v>
      </c>
      <c r="K125" s="147" t="s">
        <v>64</v>
      </c>
      <c r="L125" s="148" t="s">
        <v>98</v>
      </c>
      <c r="M125" s="147" t="s">
        <v>99</v>
      </c>
      <c r="N125" s="146" t="s">
        <v>91</v>
      </c>
      <c r="O125" s="146">
        <v>2</v>
      </c>
      <c r="P125" s="148">
        <v>2</v>
      </c>
      <c r="Q125" s="148"/>
      <c r="R125" s="147"/>
      <c r="S125" s="149">
        <f>TABLAINV[[#This Row],[Conteo Físico]]-TABLAINV[[#This Row],[Cant. UND]]</f>
        <v>0</v>
      </c>
      <c r="T1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" s="150" t="str">
        <f>IFERROR(IF(MOD(TABLAINV[[#This Row],[C]],2)=0,"PAR","IMPAR"),"Zona")</f>
        <v>IMPAR</v>
      </c>
      <c r="W125" s="151"/>
      <c r="X125" s="152">
        <f>IFERROR(IF(TABLAINV[[#This Row],[Cant. UND]]=0,TABLAINV[[#This Row],[PMV]]*TABLAINV[[#This Row],[Conteo Físico]],TABLAINV[[#This Row],[PMV]]*TABLAINV[[#This Row],[Cant. UND]]),0)</f>
        <v>0</v>
      </c>
      <c r="Y125" s="152">
        <f>IFERROR(ABS(TABLAINV[[#This Row],[PMV]]*TABLAINV[[#This Row],[Diferencia]]),0)</f>
        <v>0</v>
      </c>
      <c r="Z125" s="153">
        <f>IFERROR(VLOOKUP(TABLAINV[[#This Row],[Codigo Estado]],unds!O:P,2,0),"PEND.")</f>
        <v>2001</v>
      </c>
      <c r="AA125" s="153" t="str">
        <f t="shared" si="7"/>
        <v>CD09</v>
      </c>
      <c r="AB125" s="154">
        <f t="shared" ca="1" si="8"/>
        <v>45828</v>
      </c>
      <c r="AC125" s="155"/>
      <c r="AD125" s="155"/>
      <c r="AE125" s="155"/>
      <c r="AF125" s="155"/>
    </row>
    <row r="126" spans="1:32" s="156" customFormat="1" ht="24" customHeight="1" x14ac:dyDescent="0.2">
      <c r="A126" s="157" t="str">
        <f t="shared" si="6"/>
        <v>MRC01</v>
      </c>
      <c r="B126" s="145" t="str">
        <f>IF(TABLAINV[[#This Row],[Z]]="","",D126&amp;"."&amp;TEXT(E126,"000")&amp;"."&amp;TEXT(F126,"000")&amp;"."&amp;TEXT(G126,"000"))</f>
        <v>MR.C01.135.002</v>
      </c>
      <c r="C126" s="146"/>
      <c r="D126" s="147" t="s">
        <v>95</v>
      </c>
      <c r="E126" s="147" t="s">
        <v>96</v>
      </c>
      <c r="F126" s="147">
        <v>135</v>
      </c>
      <c r="G126" s="147">
        <v>2</v>
      </c>
      <c r="H126" s="147">
        <v>4724</v>
      </c>
      <c r="I126" s="147" t="s">
        <v>220</v>
      </c>
      <c r="J126" s="158">
        <v>12</v>
      </c>
      <c r="K126" s="147" t="s">
        <v>64</v>
      </c>
      <c r="L126" s="148" t="s">
        <v>221</v>
      </c>
      <c r="M126" s="147" t="s">
        <v>99</v>
      </c>
      <c r="N126" s="146" t="s">
        <v>91</v>
      </c>
      <c r="O126" s="146">
        <v>12</v>
      </c>
      <c r="P126" s="148">
        <v>12</v>
      </c>
      <c r="Q126" s="148"/>
      <c r="R126" s="147"/>
      <c r="S126" s="149">
        <f>TABLAINV[[#This Row],[Conteo Físico]]-TABLAINV[[#This Row],[Cant. UND]]</f>
        <v>0</v>
      </c>
      <c r="T1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" s="150" t="str">
        <f>IFERROR(IF(MOD(TABLAINV[[#This Row],[C]],2)=0,"PAR","IMPAR"),"Zona")</f>
        <v>IMPAR</v>
      </c>
      <c r="W126" s="151"/>
      <c r="X126" s="152">
        <f>IFERROR(IF(TABLAINV[[#This Row],[Cant. UND]]=0,TABLAINV[[#This Row],[PMV]]*TABLAINV[[#This Row],[Conteo Físico]],TABLAINV[[#This Row],[PMV]]*TABLAINV[[#This Row],[Cant. UND]]),0)</f>
        <v>0</v>
      </c>
      <c r="Y126" s="152">
        <f>IFERROR(ABS(TABLAINV[[#This Row],[PMV]]*TABLAINV[[#This Row],[Diferencia]]),0)</f>
        <v>0</v>
      </c>
      <c r="Z126" s="153">
        <f>IFERROR(VLOOKUP(TABLAINV[[#This Row],[Codigo Estado]],unds!O:P,2,0),"PEND.")</f>
        <v>2001</v>
      </c>
      <c r="AA126" s="153" t="str">
        <f t="shared" si="7"/>
        <v>CD09</v>
      </c>
      <c r="AB126" s="154">
        <f t="shared" ca="1" si="8"/>
        <v>45828</v>
      </c>
      <c r="AC126" s="155"/>
      <c r="AD126" s="155"/>
      <c r="AE126" s="155"/>
      <c r="AF126" s="155"/>
    </row>
    <row r="127" spans="1:32" s="156" customFormat="1" ht="24" customHeight="1" x14ac:dyDescent="0.2">
      <c r="A127" s="157" t="str">
        <f t="shared" si="6"/>
        <v>MRC01</v>
      </c>
      <c r="B127" s="145" t="str">
        <f>IF(TABLAINV[[#This Row],[Z]]="","",D127&amp;"."&amp;TEXT(E127,"000")&amp;"."&amp;TEXT(F127,"000")&amp;"."&amp;TEXT(G127,"000"))</f>
        <v>MR.C01.136.002</v>
      </c>
      <c r="C127" s="146"/>
      <c r="D127" s="147" t="s">
        <v>95</v>
      </c>
      <c r="E127" s="147" t="s">
        <v>96</v>
      </c>
      <c r="F127" s="147">
        <v>136</v>
      </c>
      <c r="G127" s="147">
        <v>2</v>
      </c>
      <c r="H127" s="147">
        <v>143829</v>
      </c>
      <c r="I127" s="147" t="s">
        <v>222</v>
      </c>
      <c r="J127" s="158">
        <v>3</v>
      </c>
      <c r="K127" s="147" t="s">
        <v>64</v>
      </c>
      <c r="L127" s="148" t="s">
        <v>115</v>
      </c>
      <c r="M127" s="147" t="s">
        <v>99</v>
      </c>
      <c r="N127" s="146" t="s">
        <v>91</v>
      </c>
      <c r="O127" s="146">
        <v>3</v>
      </c>
      <c r="P127" s="148">
        <v>3</v>
      </c>
      <c r="Q127" s="148"/>
      <c r="R127" s="147"/>
      <c r="S127" s="149">
        <f>TABLAINV[[#This Row],[Conteo Físico]]-TABLAINV[[#This Row],[Cant. UND]]</f>
        <v>0</v>
      </c>
      <c r="T1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7" s="150" t="str">
        <f>IFERROR(IF(MOD(TABLAINV[[#This Row],[C]],2)=0,"PAR","IMPAR"),"Zona")</f>
        <v>PAR</v>
      </c>
      <c r="W127" s="151"/>
      <c r="X127" s="152">
        <f>IFERROR(IF(TABLAINV[[#This Row],[Cant. UND]]=0,TABLAINV[[#This Row],[PMV]]*TABLAINV[[#This Row],[Conteo Físico]],TABLAINV[[#This Row],[PMV]]*TABLAINV[[#This Row],[Cant. UND]]),0)</f>
        <v>0</v>
      </c>
      <c r="Y127" s="152">
        <f>IFERROR(ABS(TABLAINV[[#This Row],[PMV]]*TABLAINV[[#This Row],[Diferencia]]),0)</f>
        <v>0</v>
      </c>
      <c r="Z127" s="153">
        <f>IFERROR(VLOOKUP(TABLAINV[[#This Row],[Codigo Estado]],unds!O:P,2,0),"PEND.")</f>
        <v>2001</v>
      </c>
      <c r="AA127" s="153" t="str">
        <f t="shared" si="7"/>
        <v>CD09</v>
      </c>
      <c r="AB127" s="154">
        <f t="shared" ca="1" si="8"/>
        <v>45828</v>
      </c>
      <c r="AC127" s="155"/>
      <c r="AD127" s="155"/>
      <c r="AE127" s="155"/>
      <c r="AF127" s="155"/>
    </row>
    <row r="128" spans="1:32" s="156" customFormat="1" ht="24" customHeight="1" x14ac:dyDescent="0.2">
      <c r="A128" s="157" t="str">
        <f t="shared" si="6"/>
        <v>MRC01</v>
      </c>
      <c r="B128" s="145" t="str">
        <f>IF(TABLAINV[[#This Row],[Z]]="","",D128&amp;"."&amp;TEXT(E128,"000")&amp;"."&amp;TEXT(F128,"000")&amp;"."&amp;TEXT(G128,"000"))</f>
        <v>MR.C01.136.002</v>
      </c>
      <c r="C128" s="146"/>
      <c r="D128" s="147" t="s">
        <v>95</v>
      </c>
      <c r="E128" s="147" t="s">
        <v>96</v>
      </c>
      <c r="F128" s="147">
        <v>136</v>
      </c>
      <c r="G128" s="147">
        <v>2</v>
      </c>
      <c r="H128" s="147">
        <v>567791</v>
      </c>
      <c r="I128" s="147" t="s">
        <v>223</v>
      </c>
      <c r="J128" s="158">
        <v>13</v>
      </c>
      <c r="K128" s="147" t="s">
        <v>64</v>
      </c>
      <c r="L128" s="148" t="s">
        <v>184</v>
      </c>
      <c r="M128" s="147" t="s">
        <v>99</v>
      </c>
      <c r="N128" s="146" t="s">
        <v>91</v>
      </c>
      <c r="O128" s="146">
        <v>13</v>
      </c>
      <c r="P128" s="148">
        <v>13</v>
      </c>
      <c r="Q128" s="148"/>
      <c r="R128" s="147"/>
      <c r="S128" s="149">
        <f>TABLAINV[[#This Row],[Conteo Físico]]-TABLAINV[[#This Row],[Cant. UND]]</f>
        <v>0</v>
      </c>
      <c r="T1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8" s="150" t="str">
        <f>IFERROR(IF(MOD(TABLAINV[[#This Row],[C]],2)=0,"PAR","IMPAR"),"Zona")</f>
        <v>PAR</v>
      </c>
      <c r="W128" s="151"/>
      <c r="X128" s="152">
        <f>IFERROR(IF(TABLAINV[[#This Row],[Cant. UND]]=0,TABLAINV[[#This Row],[PMV]]*TABLAINV[[#This Row],[Conteo Físico]],TABLAINV[[#This Row],[PMV]]*TABLAINV[[#This Row],[Cant. UND]]),0)</f>
        <v>0</v>
      </c>
      <c r="Y128" s="152">
        <f>IFERROR(ABS(TABLAINV[[#This Row],[PMV]]*TABLAINV[[#This Row],[Diferencia]]),0)</f>
        <v>0</v>
      </c>
      <c r="Z128" s="153">
        <f>IFERROR(VLOOKUP(TABLAINV[[#This Row],[Codigo Estado]],unds!O:P,2,0),"PEND.")</f>
        <v>2001</v>
      </c>
      <c r="AA128" s="153" t="str">
        <f t="shared" si="7"/>
        <v>CD09</v>
      </c>
      <c r="AB128" s="154">
        <f t="shared" ca="1" si="8"/>
        <v>45828</v>
      </c>
      <c r="AC128" s="155"/>
      <c r="AD128" s="155"/>
      <c r="AE128" s="155"/>
      <c r="AF128" s="155"/>
    </row>
    <row r="129" spans="1:32" s="156" customFormat="1" ht="24" customHeight="1" x14ac:dyDescent="0.2">
      <c r="A129" s="157" t="str">
        <f t="shared" si="6"/>
        <v>MRC01</v>
      </c>
      <c r="B129" s="145" t="str">
        <f>IF(TABLAINV[[#This Row],[Z]]="","",D129&amp;"."&amp;TEXT(E129,"000")&amp;"."&amp;TEXT(F129,"000")&amp;"."&amp;TEXT(G129,"000"))</f>
        <v>MR.C01.136.002</v>
      </c>
      <c r="C129" s="146"/>
      <c r="D129" s="147" t="s">
        <v>95</v>
      </c>
      <c r="E129" s="147" t="s">
        <v>96</v>
      </c>
      <c r="F129" s="147">
        <v>136</v>
      </c>
      <c r="G129" s="147">
        <v>2</v>
      </c>
      <c r="H129" s="147">
        <v>735373002</v>
      </c>
      <c r="I129" s="147" t="s">
        <v>224</v>
      </c>
      <c r="J129" s="158">
        <v>3</v>
      </c>
      <c r="K129" s="147" t="s">
        <v>64</v>
      </c>
      <c r="L129" s="148" t="s">
        <v>113</v>
      </c>
      <c r="M129" s="147" t="s">
        <v>99</v>
      </c>
      <c r="N129" s="146" t="s">
        <v>91</v>
      </c>
      <c r="O129" s="146">
        <v>3</v>
      </c>
      <c r="P129" s="148">
        <v>3</v>
      </c>
      <c r="Q129" s="148"/>
      <c r="R129" s="147"/>
      <c r="S129" s="149">
        <f>TABLAINV[[#This Row],[Conteo Físico]]-TABLAINV[[#This Row],[Cant. UND]]</f>
        <v>0</v>
      </c>
      <c r="T1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9" s="150" t="str">
        <f>IFERROR(IF(MOD(TABLAINV[[#This Row],[C]],2)=0,"PAR","IMPAR"),"Zona")</f>
        <v>PAR</v>
      </c>
      <c r="W129" s="151"/>
      <c r="X129" s="152">
        <f>IFERROR(IF(TABLAINV[[#This Row],[Cant. UND]]=0,TABLAINV[[#This Row],[PMV]]*TABLAINV[[#This Row],[Conteo Físico]],TABLAINV[[#This Row],[PMV]]*TABLAINV[[#This Row],[Cant. UND]]),0)</f>
        <v>0</v>
      </c>
      <c r="Y129" s="152">
        <f>IFERROR(ABS(TABLAINV[[#This Row],[PMV]]*TABLAINV[[#This Row],[Diferencia]]),0)</f>
        <v>0</v>
      </c>
      <c r="Z129" s="153">
        <f>IFERROR(VLOOKUP(TABLAINV[[#This Row],[Codigo Estado]],unds!O:P,2,0),"PEND.")</f>
        <v>2001</v>
      </c>
      <c r="AA129" s="153" t="str">
        <f t="shared" si="7"/>
        <v>CD09</v>
      </c>
      <c r="AB129" s="154">
        <f t="shared" ca="1" si="8"/>
        <v>45828</v>
      </c>
      <c r="AC129" s="155"/>
      <c r="AD129" s="155"/>
      <c r="AE129" s="155"/>
      <c r="AF129" s="155"/>
    </row>
    <row r="130" spans="1:32" s="156" customFormat="1" ht="24" customHeight="1" x14ac:dyDescent="0.2">
      <c r="A130" s="157" t="str">
        <f t="shared" si="6"/>
        <v>MRC01</v>
      </c>
      <c r="B130" s="145" t="str">
        <f>IF(TABLAINV[[#This Row],[Z]]="","",D130&amp;"."&amp;TEXT(E130,"000")&amp;"."&amp;TEXT(F130,"000")&amp;"."&amp;TEXT(G130,"000"))</f>
        <v>MR.C01.136.003</v>
      </c>
      <c r="C130" s="146"/>
      <c r="D130" s="147" t="s">
        <v>95</v>
      </c>
      <c r="E130" s="147" t="s">
        <v>96</v>
      </c>
      <c r="F130" s="147">
        <v>136</v>
      </c>
      <c r="G130" s="147">
        <v>3</v>
      </c>
      <c r="H130" s="147">
        <v>374077</v>
      </c>
      <c r="I130" s="147" t="s">
        <v>225</v>
      </c>
      <c r="J130" s="158">
        <v>10</v>
      </c>
      <c r="K130" s="147" t="s">
        <v>64</v>
      </c>
      <c r="L130" s="148" t="s">
        <v>212</v>
      </c>
      <c r="M130" s="147" t="s">
        <v>99</v>
      </c>
      <c r="N130" s="146" t="s">
        <v>91</v>
      </c>
      <c r="O130" s="146">
        <v>10</v>
      </c>
      <c r="P130" s="148">
        <v>10</v>
      </c>
      <c r="Q130" s="148"/>
      <c r="R130" s="147"/>
      <c r="S130" s="149">
        <f>TABLAINV[[#This Row],[Conteo Físico]]-TABLAINV[[#This Row],[Cant. UND]]</f>
        <v>0</v>
      </c>
      <c r="T1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0" s="150" t="str">
        <f>IFERROR(IF(MOD(TABLAINV[[#This Row],[C]],2)=0,"PAR","IMPAR"),"Zona")</f>
        <v>PAR</v>
      </c>
      <c r="W130" s="151"/>
      <c r="X130" s="152">
        <f>IFERROR(IF(TABLAINV[[#This Row],[Cant. UND]]=0,TABLAINV[[#This Row],[PMV]]*TABLAINV[[#This Row],[Conteo Físico]],TABLAINV[[#This Row],[PMV]]*TABLAINV[[#This Row],[Cant. UND]]),0)</f>
        <v>0</v>
      </c>
      <c r="Y130" s="152">
        <f>IFERROR(ABS(TABLAINV[[#This Row],[PMV]]*TABLAINV[[#This Row],[Diferencia]]),0)</f>
        <v>0</v>
      </c>
      <c r="Z130" s="153">
        <f>IFERROR(VLOOKUP(TABLAINV[[#This Row],[Codigo Estado]],unds!O:P,2,0),"PEND.")</f>
        <v>2001</v>
      </c>
      <c r="AA130" s="153" t="str">
        <f t="shared" si="7"/>
        <v>CD09</v>
      </c>
      <c r="AB130" s="154">
        <f t="shared" ca="1" si="8"/>
        <v>45828</v>
      </c>
      <c r="AC130" s="155"/>
      <c r="AD130" s="155"/>
      <c r="AE130" s="155"/>
      <c r="AF130" s="155"/>
    </row>
    <row r="131" spans="1:32" s="156" customFormat="1" ht="24" customHeight="1" x14ac:dyDescent="0.2">
      <c r="A131" s="157" t="str">
        <f t="shared" si="6"/>
        <v>MRC01</v>
      </c>
      <c r="B131" s="145" t="str">
        <f>IF(TABLAINV[[#This Row],[Z]]="","",D131&amp;"."&amp;TEXT(E131,"000")&amp;"."&amp;TEXT(F131,"000")&amp;"."&amp;TEXT(G131,"000"))</f>
        <v>MR.C01.136.003</v>
      </c>
      <c r="C131" s="146"/>
      <c r="D131" s="147" t="s">
        <v>95</v>
      </c>
      <c r="E131" s="147" t="s">
        <v>96</v>
      </c>
      <c r="F131" s="147">
        <v>136</v>
      </c>
      <c r="G131" s="147">
        <v>3</v>
      </c>
      <c r="H131" s="147">
        <v>4763</v>
      </c>
      <c r="I131" s="147" t="s">
        <v>226</v>
      </c>
      <c r="J131" s="158">
        <v>13</v>
      </c>
      <c r="K131" s="147" t="s">
        <v>64</v>
      </c>
      <c r="L131" s="148" t="s">
        <v>161</v>
      </c>
      <c r="M131" s="147" t="s">
        <v>99</v>
      </c>
      <c r="N131" s="146" t="s">
        <v>91</v>
      </c>
      <c r="O131" s="146">
        <v>13</v>
      </c>
      <c r="P131" s="148">
        <v>13</v>
      </c>
      <c r="Q131" s="148"/>
      <c r="R131" s="147"/>
      <c r="S131" s="149">
        <f>TABLAINV[[#This Row],[Conteo Físico]]-TABLAINV[[#This Row],[Cant. UND]]</f>
        <v>0</v>
      </c>
      <c r="T1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1" s="150" t="str">
        <f>IFERROR(IF(MOD(TABLAINV[[#This Row],[C]],2)=0,"PAR","IMPAR"),"Zona")</f>
        <v>PAR</v>
      </c>
      <c r="W131" s="151"/>
      <c r="X131" s="152">
        <f>IFERROR(IF(TABLAINV[[#This Row],[Cant. UND]]=0,TABLAINV[[#This Row],[PMV]]*TABLAINV[[#This Row],[Conteo Físico]],TABLAINV[[#This Row],[PMV]]*TABLAINV[[#This Row],[Cant. UND]]),0)</f>
        <v>0</v>
      </c>
      <c r="Y131" s="152">
        <f>IFERROR(ABS(TABLAINV[[#This Row],[PMV]]*TABLAINV[[#This Row],[Diferencia]]),0)</f>
        <v>0</v>
      </c>
      <c r="Z131" s="153">
        <f>IFERROR(VLOOKUP(TABLAINV[[#This Row],[Codigo Estado]],unds!O:P,2,0),"PEND.")</f>
        <v>2001</v>
      </c>
      <c r="AA131" s="153" t="str">
        <f t="shared" si="7"/>
        <v>CD09</v>
      </c>
      <c r="AB131" s="154">
        <f t="shared" ca="1" si="8"/>
        <v>45828</v>
      </c>
      <c r="AC131" s="155"/>
      <c r="AD131" s="155"/>
      <c r="AE131" s="155"/>
      <c r="AF131" s="155"/>
    </row>
    <row r="132" spans="1:32" s="156" customFormat="1" ht="24" customHeight="1" x14ac:dyDescent="0.2">
      <c r="A132" s="157" t="str">
        <f t="shared" si="6"/>
        <v>MRC01</v>
      </c>
      <c r="B132" s="145" t="str">
        <f>IF(TABLAINV[[#This Row],[Z]]="","",D132&amp;"."&amp;TEXT(E132,"000")&amp;"."&amp;TEXT(F132,"000")&amp;"."&amp;TEXT(G132,"000"))</f>
        <v>MR.C01.136.003</v>
      </c>
      <c r="C132" s="146"/>
      <c r="D132" s="147" t="s">
        <v>95</v>
      </c>
      <c r="E132" s="147" t="s">
        <v>96</v>
      </c>
      <c r="F132" s="147">
        <v>136</v>
      </c>
      <c r="G132" s="147">
        <v>3</v>
      </c>
      <c r="H132" s="147">
        <v>768637001</v>
      </c>
      <c r="I132" s="147" t="s">
        <v>227</v>
      </c>
      <c r="J132" s="158">
        <v>12</v>
      </c>
      <c r="K132" s="147" t="s">
        <v>64</v>
      </c>
      <c r="L132" s="148" t="s">
        <v>98</v>
      </c>
      <c r="M132" s="147" t="s">
        <v>99</v>
      </c>
      <c r="N132" s="146" t="s">
        <v>91</v>
      </c>
      <c r="O132" s="146">
        <v>12</v>
      </c>
      <c r="P132" s="148">
        <v>12</v>
      </c>
      <c r="Q132" s="148"/>
      <c r="R132" s="147"/>
      <c r="S132" s="149">
        <f>TABLAINV[[#This Row],[Conteo Físico]]-TABLAINV[[#This Row],[Cant. UND]]</f>
        <v>0</v>
      </c>
      <c r="T1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2" s="150" t="str">
        <f>IFERROR(IF(MOD(TABLAINV[[#This Row],[C]],2)=0,"PAR","IMPAR"),"Zona")</f>
        <v>PAR</v>
      </c>
      <c r="W132" s="151"/>
      <c r="X132" s="152">
        <f>IFERROR(IF(TABLAINV[[#This Row],[Cant. UND]]=0,TABLAINV[[#This Row],[PMV]]*TABLAINV[[#This Row],[Conteo Físico]],TABLAINV[[#This Row],[PMV]]*TABLAINV[[#This Row],[Cant. UND]]),0)</f>
        <v>0</v>
      </c>
      <c r="Y132" s="152">
        <f>IFERROR(ABS(TABLAINV[[#This Row],[PMV]]*TABLAINV[[#This Row],[Diferencia]]),0)</f>
        <v>0</v>
      </c>
      <c r="Z132" s="153">
        <f>IFERROR(VLOOKUP(TABLAINV[[#This Row],[Codigo Estado]],unds!O:P,2,0),"PEND.")</f>
        <v>2001</v>
      </c>
      <c r="AA132" s="153" t="str">
        <f t="shared" si="7"/>
        <v>CD09</v>
      </c>
      <c r="AB132" s="154">
        <f t="shared" ca="1" si="8"/>
        <v>45828</v>
      </c>
      <c r="AC132" s="155"/>
      <c r="AD132" s="155"/>
      <c r="AE132" s="155"/>
      <c r="AF132" s="155"/>
    </row>
    <row r="133" spans="1:32" s="156" customFormat="1" ht="24" customHeight="1" x14ac:dyDescent="0.2">
      <c r="A133" s="157" t="str">
        <f t="shared" si="6"/>
        <v>MRC01</v>
      </c>
      <c r="B133" s="145" t="str">
        <f>IF(TABLAINV[[#This Row],[Z]]="","",D133&amp;"."&amp;TEXT(E133,"000")&amp;"."&amp;TEXT(F133,"000")&amp;"."&amp;TEXT(G133,"000"))</f>
        <v>MR.C01.136.003</v>
      </c>
      <c r="C133" s="146"/>
      <c r="D133" s="147" t="s">
        <v>95</v>
      </c>
      <c r="E133" s="147" t="s">
        <v>96</v>
      </c>
      <c r="F133" s="147">
        <v>136</v>
      </c>
      <c r="G133" s="147">
        <v>3</v>
      </c>
      <c r="H133" s="147">
        <v>789726</v>
      </c>
      <c r="I133" s="147" t="s">
        <v>228</v>
      </c>
      <c r="J133" s="158">
        <v>2</v>
      </c>
      <c r="K133" s="147" t="s">
        <v>64</v>
      </c>
      <c r="L133" s="148" t="s">
        <v>98</v>
      </c>
      <c r="M133" s="147" t="s">
        <v>99</v>
      </c>
      <c r="N133" s="146" t="s">
        <v>91</v>
      </c>
      <c r="O133" s="146">
        <v>2</v>
      </c>
      <c r="P133" s="148">
        <v>2</v>
      </c>
      <c r="Q133" s="148"/>
      <c r="R133" s="147"/>
      <c r="S133" s="149">
        <f>TABLAINV[[#This Row],[Conteo Físico]]-TABLAINV[[#This Row],[Cant. UND]]</f>
        <v>0</v>
      </c>
      <c r="T1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3" s="150" t="str">
        <f>IFERROR(IF(MOD(TABLAINV[[#This Row],[C]],2)=0,"PAR","IMPAR"),"Zona")</f>
        <v>PAR</v>
      </c>
      <c r="W133" s="151"/>
      <c r="X133" s="152">
        <f>IFERROR(IF(TABLAINV[[#This Row],[Cant. UND]]=0,TABLAINV[[#This Row],[PMV]]*TABLAINV[[#This Row],[Conteo Físico]],TABLAINV[[#This Row],[PMV]]*TABLAINV[[#This Row],[Cant. UND]]),0)</f>
        <v>0</v>
      </c>
      <c r="Y133" s="152">
        <f>IFERROR(ABS(TABLAINV[[#This Row],[PMV]]*TABLAINV[[#This Row],[Diferencia]]),0)</f>
        <v>0</v>
      </c>
      <c r="Z133" s="153">
        <f>IFERROR(VLOOKUP(TABLAINV[[#This Row],[Codigo Estado]],unds!O:P,2,0),"PEND.")</f>
        <v>2001</v>
      </c>
      <c r="AA133" s="153" t="str">
        <f t="shared" si="7"/>
        <v>CD09</v>
      </c>
      <c r="AB133" s="154">
        <f t="shared" ca="1" si="8"/>
        <v>45828</v>
      </c>
      <c r="AC133" s="155"/>
      <c r="AD133" s="155"/>
      <c r="AE133" s="155"/>
      <c r="AF133" s="155"/>
    </row>
    <row r="134" spans="1:32" s="156" customFormat="1" ht="24" customHeight="1" x14ac:dyDescent="0.2">
      <c r="A134" s="157" t="str">
        <f t="shared" si="6"/>
        <v>MRC01</v>
      </c>
      <c r="B134" s="145" t="str">
        <f>IF(TABLAINV[[#This Row],[Z]]="","",D134&amp;"."&amp;TEXT(E134,"000")&amp;"."&amp;TEXT(F134,"000")&amp;"."&amp;TEXT(G134,"000"))</f>
        <v>MR.C01.137.001</v>
      </c>
      <c r="C134" s="146"/>
      <c r="D134" s="147" t="s">
        <v>95</v>
      </c>
      <c r="E134" s="147" t="s">
        <v>96</v>
      </c>
      <c r="F134" s="147">
        <v>137</v>
      </c>
      <c r="G134" s="147">
        <v>1</v>
      </c>
      <c r="H134" s="147">
        <v>4231</v>
      </c>
      <c r="I134" s="147" t="s">
        <v>217</v>
      </c>
      <c r="J134" s="158">
        <v>19</v>
      </c>
      <c r="K134" s="147" t="s">
        <v>64</v>
      </c>
      <c r="L134" s="148" t="s">
        <v>218</v>
      </c>
      <c r="M134" s="147" t="s">
        <v>99</v>
      </c>
      <c r="N134" s="146" t="s">
        <v>91</v>
      </c>
      <c r="O134" s="146">
        <v>19</v>
      </c>
      <c r="P134" s="148">
        <v>19</v>
      </c>
      <c r="Q134" s="148"/>
      <c r="R134" s="147"/>
      <c r="S134" s="149">
        <f>TABLAINV[[#This Row],[Conteo Físico]]-TABLAINV[[#This Row],[Cant. UND]]</f>
        <v>0</v>
      </c>
      <c r="T1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4" s="150" t="str">
        <f>IFERROR(IF(MOD(TABLAINV[[#This Row],[C]],2)=0,"PAR","IMPAR"),"Zona")</f>
        <v>IMPAR</v>
      </c>
      <c r="W134" s="151"/>
      <c r="X134" s="152">
        <f>IFERROR(IF(TABLAINV[[#This Row],[Cant. UND]]=0,TABLAINV[[#This Row],[PMV]]*TABLAINV[[#This Row],[Conteo Físico]],TABLAINV[[#This Row],[PMV]]*TABLAINV[[#This Row],[Cant. UND]]),0)</f>
        <v>0</v>
      </c>
      <c r="Y134" s="152">
        <f>IFERROR(ABS(TABLAINV[[#This Row],[PMV]]*TABLAINV[[#This Row],[Diferencia]]),0)</f>
        <v>0</v>
      </c>
      <c r="Z134" s="153">
        <f>IFERROR(VLOOKUP(TABLAINV[[#This Row],[Codigo Estado]],unds!O:P,2,0),"PEND.")</f>
        <v>2001</v>
      </c>
      <c r="AA134" s="153" t="str">
        <f t="shared" si="7"/>
        <v>CD09</v>
      </c>
      <c r="AB134" s="154">
        <f t="shared" ca="1" si="8"/>
        <v>45828</v>
      </c>
      <c r="AC134" s="155"/>
      <c r="AD134" s="155"/>
      <c r="AE134" s="155"/>
      <c r="AF134" s="155"/>
    </row>
    <row r="135" spans="1:32" s="156" customFormat="1" ht="24" customHeight="1" x14ac:dyDescent="0.2">
      <c r="A135" s="157" t="str">
        <f t="shared" si="6"/>
        <v>MRC01</v>
      </c>
      <c r="B135" s="145" t="str">
        <f>IF(TABLAINV[[#This Row],[Z]]="","",D135&amp;"."&amp;TEXT(E135,"000")&amp;"."&amp;TEXT(F135,"000")&amp;"."&amp;TEXT(G135,"000"))</f>
        <v>MR.C01.137.001</v>
      </c>
      <c r="C135" s="146"/>
      <c r="D135" s="147" t="s">
        <v>95</v>
      </c>
      <c r="E135" s="147" t="s">
        <v>96</v>
      </c>
      <c r="F135" s="147">
        <v>137</v>
      </c>
      <c r="G135" s="147">
        <v>1</v>
      </c>
      <c r="H135" s="147">
        <v>735373002</v>
      </c>
      <c r="I135" s="147" t="s">
        <v>224</v>
      </c>
      <c r="J135" s="158">
        <v>4</v>
      </c>
      <c r="K135" s="147" t="s">
        <v>64</v>
      </c>
      <c r="L135" s="148" t="s">
        <v>113</v>
      </c>
      <c r="M135" s="147" t="s">
        <v>99</v>
      </c>
      <c r="N135" s="146" t="s">
        <v>91</v>
      </c>
      <c r="O135" s="146">
        <v>4</v>
      </c>
      <c r="P135" s="148">
        <v>4</v>
      </c>
      <c r="Q135" s="148"/>
      <c r="R135" s="147"/>
      <c r="S135" s="149">
        <f>TABLAINV[[#This Row],[Conteo Físico]]-TABLAINV[[#This Row],[Cant. UND]]</f>
        <v>0</v>
      </c>
      <c r="T1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5" s="150" t="str">
        <f>IFERROR(IF(MOD(TABLAINV[[#This Row],[C]],2)=0,"PAR","IMPAR"),"Zona")</f>
        <v>IMPAR</v>
      </c>
      <c r="W135" s="151"/>
      <c r="X135" s="152">
        <f>IFERROR(IF(TABLAINV[[#This Row],[Cant. UND]]=0,TABLAINV[[#This Row],[PMV]]*TABLAINV[[#This Row],[Conteo Físico]],TABLAINV[[#This Row],[PMV]]*TABLAINV[[#This Row],[Cant. UND]]),0)</f>
        <v>0</v>
      </c>
      <c r="Y135" s="152">
        <f>IFERROR(ABS(TABLAINV[[#This Row],[PMV]]*TABLAINV[[#This Row],[Diferencia]]),0)</f>
        <v>0</v>
      </c>
      <c r="Z135" s="153">
        <f>IFERROR(VLOOKUP(TABLAINV[[#This Row],[Codigo Estado]],unds!O:P,2,0),"PEND.")</f>
        <v>2001</v>
      </c>
      <c r="AA135" s="153" t="str">
        <f t="shared" si="7"/>
        <v>CD09</v>
      </c>
      <c r="AB135" s="154">
        <f t="shared" ca="1" si="8"/>
        <v>45828</v>
      </c>
      <c r="AC135" s="155"/>
      <c r="AD135" s="155"/>
      <c r="AE135" s="155"/>
      <c r="AF135" s="155"/>
    </row>
    <row r="136" spans="1:32" s="156" customFormat="1" ht="24" customHeight="1" x14ac:dyDescent="0.2">
      <c r="A136" s="157" t="str">
        <f t="shared" si="6"/>
        <v>MRC01</v>
      </c>
      <c r="B136" s="145" t="str">
        <f>IF(TABLAINV[[#This Row],[Z]]="","",D136&amp;"."&amp;TEXT(E136,"000")&amp;"."&amp;TEXT(F136,"000")&amp;"."&amp;TEXT(G136,"000"))</f>
        <v>MR.C01.137.003</v>
      </c>
      <c r="C136" s="146"/>
      <c r="D136" s="147" t="s">
        <v>95</v>
      </c>
      <c r="E136" s="147" t="s">
        <v>96</v>
      </c>
      <c r="F136" s="147">
        <v>137</v>
      </c>
      <c r="G136" s="147">
        <v>3</v>
      </c>
      <c r="H136" s="147">
        <v>1024536</v>
      </c>
      <c r="I136" s="147" t="s">
        <v>229</v>
      </c>
      <c r="J136" s="158">
        <v>1</v>
      </c>
      <c r="K136" s="147" t="s">
        <v>64</v>
      </c>
      <c r="L136" s="148" t="s">
        <v>108</v>
      </c>
      <c r="M136" s="147" t="s">
        <v>99</v>
      </c>
      <c r="N136" s="146" t="s">
        <v>91</v>
      </c>
      <c r="O136" s="146">
        <v>1</v>
      </c>
      <c r="P136" s="148">
        <v>1</v>
      </c>
      <c r="Q136" s="148"/>
      <c r="R136" s="147"/>
      <c r="S136" s="149">
        <f>TABLAINV[[#This Row],[Conteo Físico]]-TABLAINV[[#This Row],[Cant. UND]]</f>
        <v>0</v>
      </c>
      <c r="T1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6" s="150" t="str">
        <f>IFERROR(IF(MOD(TABLAINV[[#This Row],[C]],2)=0,"PAR","IMPAR"),"Zona")</f>
        <v>IMPAR</v>
      </c>
      <c r="W136" s="151"/>
      <c r="X136" s="152">
        <f>IFERROR(IF(TABLAINV[[#This Row],[Cant. UND]]=0,TABLAINV[[#This Row],[PMV]]*TABLAINV[[#This Row],[Conteo Físico]],TABLAINV[[#This Row],[PMV]]*TABLAINV[[#This Row],[Cant. UND]]),0)</f>
        <v>0</v>
      </c>
      <c r="Y136" s="152">
        <f>IFERROR(ABS(TABLAINV[[#This Row],[PMV]]*TABLAINV[[#This Row],[Diferencia]]),0)</f>
        <v>0</v>
      </c>
      <c r="Z136" s="153">
        <f>IFERROR(VLOOKUP(TABLAINV[[#This Row],[Codigo Estado]],unds!O:P,2,0),"PEND.")</f>
        <v>2001</v>
      </c>
      <c r="AA136" s="153" t="str">
        <f t="shared" si="7"/>
        <v>CD09</v>
      </c>
      <c r="AB136" s="154">
        <f t="shared" ca="1" si="8"/>
        <v>45828</v>
      </c>
      <c r="AC136" s="155"/>
      <c r="AD136" s="155"/>
      <c r="AE136" s="155"/>
      <c r="AF136" s="155"/>
    </row>
    <row r="137" spans="1:32" s="156" customFormat="1" ht="24" customHeight="1" x14ac:dyDescent="0.2">
      <c r="A137" s="157" t="str">
        <f t="shared" si="6"/>
        <v>MRC01</v>
      </c>
      <c r="B137" s="145" t="str">
        <f>IF(TABLAINV[[#This Row],[Z]]="","",D137&amp;"."&amp;TEXT(E137,"000")&amp;"."&amp;TEXT(F137,"000")&amp;"."&amp;TEXT(G137,"000"))</f>
        <v>MR.C01.137.003</v>
      </c>
      <c r="C137" s="146"/>
      <c r="D137" s="147" t="s">
        <v>95</v>
      </c>
      <c r="E137" s="147" t="s">
        <v>96</v>
      </c>
      <c r="F137" s="147">
        <v>137</v>
      </c>
      <c r="G137" s="147">
        <v>3</v>
      </c>
      <c r="H137" s="147">
        <v>464456</v>
      </c>
      <c r="I137" s="147" t="s">
        <v>230</v>
      </c>
      <c r="J137" s="158">
        <v>3</v>
      </c>
      <c r="K137" s="147" t="s">
        <v>64</v>
      </c>
      <c r="L137" s="148" t="s">
        <v>184</v>
      </c>
      <c r="M137" s="147" t="s">
        <v>99</v>
      </c>
      <c r="N137" s="146" t="s">
        <v>91</v>
      </c>
      <c r="O137" s="146">
        <v>3</v>
      </c>
      <c r="P137" s="148">
        <v>3</v>
      </c>
      <c r="Q137" s="148"/>
      <c r="R137" s="147"/>
      <c r="S137" s="149">
        <f>TABLAINV[[#This Row],[Conteo Físico]]-TABLAINV[[#This Row],[Cant. UND]]</f>
        <v>0</v>
      </c>
      <c r="T1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7" s="150" t="str">
        <f>IFERROR(IF(MOD(TABLAINV[[#This Row],[C]],2)=0,"PAR","IMPAR"),"Zona")</f>
        <v>IMPAR</v>
      </c>
      <c r="W137" s="151"/>
      <c r="X137" s="152">
        <f>IFERROR(IF(TABLAINV[[#This Row],[Cant. UND]]=0,TABLAINV[[#This Row],[PMV]]*TABLAINV[[#This Row],[Conteo Físico]],TABLAINV[[#This Row],[PMV]]*TABLAINV[[#This Row],[Cant. UND]]),0)</f>
        <v>0</v>
      </c>
      <c r="Y137" s="152">
        <f>IFERROR(ABS(TABLAINV[[#This Row],[PMV]]*TABLAINV[[#This Row],[Diferencia]]),0)</f>
        <v>0</v>
      </c>
      <c r="Z137" s="153">
        <f>IFERROR(VLOOKUP(TABLAINV[[#This Row],[Codigo Estado]],unds!O:P,2,0),"PEND.")</f>
        <v>2001</v>
      </c>
      <c r="AA137" s="153" t="str">
        <f t="shared" si="7"/>
        <v>CD09</v>
      </c>
      <c r="AB137" s="154">
        <f t="shared" ca="1" si="8"/>
        <v>45828</v>
      </c>
      <c r="AC137" s="155"/>
      <c r="AD137" s="155"/>
      <c r="AE137" s="155"/>
      <c r="AF137" s="155"/>
    </row>
    <row r="138" spans="1:32" s="156" customFormat="1" ht="24" customHeight="1" x14ac:dyDescent="0.2">
      <c r="A138" s="157" t="str">
        <f t="shared" ref="A138:A201" si="9">D138&amp;E138</f>
        <v>MRC01</v>
      </c>
      <c r="B138" s="145" t="str">
        <f>IF(TABLAINV[[#This Row],[Z]]="","",D138&amp;"."&amp;TEXT(E138,"000")&amp;"."&amp;TEXT(F138,"000")&amp;"."&amp;TEXT(G138,"000"))</f>
        <v>MR.C01.137.003</v>
      </c>
      <c r="C138" s="146"/>
      <c r="D138" s="147" t="s">
        <v>95</v>
      </c>
      <c r="E138" s="147" t="s">
        <v>96</v>
      </c>
      <c r="F138" s="147">
        <v>137</v>
      </c>
      <c r="G138" s="147">
        <v>3</v>
      </c>
      <c r="H138" s="147">
        <v>49463006</v>
      </c>
      <c r="I138" s="147" t="s">
        <v>231</v>
      </c>
      <c r="J138" s="158">
        <v>9</v>
      </c>
      <c r="K138" s="147" t="s">
        <v>64</v>
      </c>
      <c r="L138" s="148" t="s">
        <v>115</v>
      </c>
      <c r="M138" s="147" t="s">
        <v>99</v>
      </c>
      <c r="N138" s="146" t="s">
        <v>91</v>
      </c>
      <c r="O138" s="146">
        <v>9</v>
      </c>
      <c r="P138" s="148">
        <v>9</v>
      </c>
      <c r="Q138" s="148"/>
      <c r="R138" s="147"/>
      <c r="S138" s="149">
        <f>TABLAINV[[#This Row],[Conteo Físico]]-TABLAINV[[#This Row],[Cant. UND]]</f>
        <v>0</v>
      </c>
      <c r="T1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8" s="150" t="str">
        <f>IFERROR(IF(MOD(TABLAINV[[#This Row],[C]],2)=0,"PAR","IMPAR"),"Zona")</f>
        <v>IMPAR</v>
      </c>
      <c r="W138" s="151"/>
      <c r="X138" s="152">
        <f>IFERROR(IF(TABLAINV[[#This Row],[Cant. UND]]=0,TABLAINV[[#This Row],[PMV]]*TABLAINV[[#This Row],[Conteo Físico]],TABLAINV[[#This Row],[PMV]]*TABLAINV[[#This Row],[Cant. UND]]),0)</f>
        <v>0</v>
      </c>
      <c r="Y138" s="152">
        <f>IFERROR(ABS(TABLAINV[[#This Row],[PMV]]*TABLAINV[[#This Row],[Diferencia]]),0)</f>
        <v>0</v>
      </c>
      <c r="Z138" s="153">
        <f>IFERROR(VLOOKUP(TABLAINV[[#This Row],[Codigo Estado]],unds!O:P,2,0),"PEND.")</f>
        <v>2001</v>
      </c>
      <c r="AA138" s="153" t="str">
        <f t="shared" ref="AA138:AA201" si="10">$AA$1</f>
        <v>CD09</v>
      </c>
      <c r="AB138" s="154">
        <f t="shared" ref="AB138:AB201" ca="1" si="11">TODAY()</f>
        <v>45828</v>
      </c>
      <c r="AC138" s="155"/>
      <c r="AD138" s="155"/>
      <c r="AE138" s="155"/>
      <c r="AF138" s="155"/>
    </row>
    <row r="139" spans="1:32" s="156" customFormat="1" ht="24" customHeight="1" x14ac:dyDescent="0.2">
      <c r="A139" s="157" t="str">
        <f t="shared" si="9"/>
        <v>MRC01</v>
      </c>
      <c r="B139" s="145" t="str">
        <f>IF(TABLAINV[[#This Row],[Z]]="","",D139&amp;"."&amp;TEXT(E139,"000")&amp;"."&amp;TEXT(F139,"000")&amp;"."&amp;TEXT(G139,"000"))</f>
        <v>MR.C01.137.003</v>
      </c>
      <c r="C139" s="146"/>
      <c r="D139" s="147" t="s">
        <v>95</v>
      </c>
      <c r="E139" s="147" t="s">
        <v>96</v>
      </c>
      <c r="F139" s="147">
        <v>137</v>
      </c>
      <c r="G139" s="147">
        <v>3</v>
      </c>
      <c r="H139" s="147">
        <v>954239003</v>
      </c>
      <c r="I139" s="147" t="s">
        <v>232</v>
      </c>
      <c r="J139" s="158">
        <v>2</v>
      </c>
      <c r="K139" s="147" t="s">
        <v>64</v>
      </c>
      <c r="L139" s="148" t="s">
        <v>233</v>
      </c>
      <c r="M139" s="147" t="s">
        <v>99</v>
      </c>
      <c r="N139" s="146" t="s">
        <v>91</v>
      </c>
      <c r="O139" s="146">
        <v>2</v>
      </c>
      <c r="P139" s="148">
        <v>2</v>
      </c>
      <c r="Q139" s="148"/>
      <c r="R139" s="147"/>
      <c r="S139" s="149">
        <f>TABLAINV[[#This Row],[Conteo Físico]]-TABLAINV[[#This Row],[Cant. UND]]</f>
        <v>0</v>
      </c>
      <c r="T1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9" s="150" t="str">
        <f>IFERROR(IF(MOD(TABLAINV[[#This Row],[C]],2)=0,"PAR","IMPAR"),"Zona")</f>
        <v>IMPAR</v>
      </c>
      <c r="W139" s="151"/>
      <c r="X139" s="152">
        <f>IFERROR(IF(TABLAINV[[#This Row],[Cant. UND]]=0,TABLAINV[[#This Row],[PMV]]*TABLAINV[[#This Row],[Conteo Físico]],TABLAINV[[#This Row],[PMV]]*TABLAINV[[#This Row],[Cant. UND]]),0)</f>
        <v>0</v>
      </c>
      <c r="Y139" s="152">
        <f>IFERROR(ABS(TABLAINV[[#This Row],[PMV]]*TABLAINV[[#This Row],[Diferencia]]),0)</f>
        <v>0</v>
      </c>
      <c r="Z139" s="153">
        <f>IFERROR(VLOOKUP(TABLAINV[[#This Row],[Codigo Estado]],unds!O:P,2,0),"PEND.")</f>
        <v>2001</v>
      </c>
      <c r="AA139" s="153" t="str">
        <f t="shared" si="10"/>
        <v>CD09</v>
      </c>
      <c r="AB139" s="154">
        <f t="shared" ca="1" si="11"/>
        <v>45828</v>
      </c>
      <c r="AC139" s="155"/>
      <c r="AD139" s="155"/>
      <c r="AE139" s="155"/>
      <c r="AF139" s="155"/>
    </row>
    <row r="140" spans="1:32" s="156" customFormat="1" ht="24" customHeight="1" x14ac:dyDescent="0.2">
      <c r="A140" s="157" t="str">
        <f t="shared" si="9"/>
        <v>MRC01</v>
      </c>
      <c r="B140" s="145" t="str">
        <f>IF(TABLAINV[[#This Row],[Z]]="","",D140&amp;"."&amp;TEXT(E140,"000")&amp;"."&amp;TEXT(F140,"000")&amp;"."&amp;TEXT(G140,"000"))</f>
        <v>MR.C01.138.001</v>
      </c>
      <c r="C140" s="146"/>
      <c r="D140" s="147" t="s">
        <v>95</v>
      </c>
      <c r="E140" s="147" t="s">
        <v>96</v>
      </c>
      <c r="F140" s="147">
        <v>138</v>
      </c>
      <c r="G140" s="147">
        <v>1</v>
      </c>
      <c r="H140" s="147">
        <v>115544</v>
      </c>
      <c r="I140" s="147" t="s">
        <v>234</v>
      </c>
      <c r="J140" s="158">
        <v>18</v>
      </c>
      <c r="K140" s="147" t="s">
        <v>64</v>
      </c>
      <c r="L140" s="148" t="s">
        <v>98</v>
      </c>
      <c r="M140" s="147" t="s">
        <v>99</v>
      </c>
      <c r="N140" s="146" t="s">
        <v>91</v>
      </c>
      <c r="O140" s="146">
        <v>18</v>
      </c>
      <c r="P140" s="148">
        <v>18</v>
      </c>
      <c r="Q140" s="148"/>
      <c r="R140" s="147"/>
      <c r="S140" s="149">
        <f>TABLAINV[[#This Row],[Conteo Físico]]-TABLAINV[[#This Row],[Cant. UND]]</f>
        <v>0</v>
      </c>
      <c r="T1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0" s="150" t="str">
        <f>IFERROR(IF(MOD(TABLAINV[[#This Row],[C]],2)=0,"PAR","IMPAR"),"Zona")</f>
        <v>PAR</v>
      </c>
      <c r="W140" s="151"/>
      <c r="X140" s="152">
        <f>IFERROR(IF(TABLAINV[[#This Row],[Cant. UND]]=0,TABLAINV[[#This Row],[PMV]]*TABLAINV[[#This Row],[Conteo Físico]],TABLAINV[[#This Row],[PMV]]*TABLAINV[[#This Row],[Cant. UND]]),0)</f>
        <v>0</v>
      </c>
      <c r="Y140" s="152">
        <f>IFERROR(ABS(TABLAINV[[#This Row],[PMV]]*TABLAINV[[#This Row],[Diferencia]]),0)</f>
        <v>0</v>
      </c>
      <c r="Z140" s="153">
        <f>IFERROR(VLOOKUP(TABLAINV[[#This Row],[Codigo Estado]],unds!O:P,2,0),"PEND.")</f>
        <v>2001</v>
      </c>
      <c r="AA140" s="153" t="str">
        <f t="shared" si="10"/>
        <v>CD09</v>
      </c>
      <c r="AB140" s="154">
        <f t="shared" ca="1" si="11"/>
        <v>45828</v>
      </c>
      <c r="AC140" s="155"/>
      <c r="AD140" s="155"/>
      <c r="AE140" s="155"/>
      <c r="AF140" s="155"/>
    </row>
    <row r="141" spans="1:32" s="156" customFormat="1" ht="24" customHeight="1" x14ac:dyDescent="0.2">
      <c r="A141" s="157" t="str">
        <f t="shared" si="9"/>
        <v>MRC01</v>
      </c>
      <c r="B141" s="145" t="str">
        <f>IF(TABLAINV[[#This Row],[Z]]="","",D141&amp;"."&amp;TEXT(E141,"000")&amp;"."&amp;TEXT(F141,"000")&amp;"."&amp;TEXT(G141,"000"))</f>
        <v>MR.C01.138.001</v>
      </c>
      <c r="C141" s="146"/>
      <c r="D141" s="147" t="s">
        <v>95</v>
      </c>
      <c r="E141" s="147" t="s">
        <v>96</v>
      </c>
      <c r="F141" s="147">
        <v>138</v>
      </c>
      <c r="G141" s="147">
        <v>1</v>
      </c>
      <c r="H141" s="147">
        <v>4257</v>
      </c>
      <c r="I141" s="147" t="s">
        <v>235</v>
      </c>
      <c r="J141" s="158">
        <v>12</v>
      </c>
      <c r="K141" s="147" t="s">
        <v>64</v>
      </c>
      <c r="L141" s="148" t="s">
        <v>236</v>
      </c>
      <c r="M141" s="147" t="s">
        <v>135</v>
      </c>
      <c r="N141" s="146" t="s">
        <v>91</v>
      </c>
      <c r="O141" s="146">
        <v>12</v>
      </c>
      <c r="P141" s="148">
        <v>12</v>
      </c>
      <c r="Q141" s="148"/>
      <c r="R141" s="147"/>
      <c r="S141" s="149">
        <f>TABLAINV[[#This Row],[Conteo Físico]]-TABLAINV[[#This Row],[Cant. UND]]</f>
        <v>0</v>
      </c>
      <c r="T1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1" s="150" t="str">
        <f>IFERROR(IF(MOD(TABLAINV[[#This Row],[C]],2)=0,"PAR","IMPAR"),"Zona")</f>
        <v>PAR</v>
      </c>
      <c r="W141" s="151"/>
      <c r="X141" s="152">
        <f>IFERROR(IF(TABLAINV[[#This Row],[Cant. UND]]=0,TABLAINV[[#This Row],[PMV]]*TABLAINV[[#This Row],[Conteo Físico]],TABLAINV[[#This Row],[PMV]]*TABLAINV[[#This Row],[Cant. UND]]),0)</f>
        <v>0</v>
      </c>
      <c r="Y141" s="152">
        <f>IFERROR(ABS(TABLAINV[[#This Row],[PMV]]*TABLAINV[[#This Row],[Diferencia]]),0)</f>
        <v>0</v>
      </c>
      <c r="Z141" s="153">
        <f>IFERROR(VLOOKUP(TABLAINV[[#This Row],[Codigo Estado]],unds!O:P,2,0),"PEND.")</f>
        <v>2001</v>
      </c>
      <c r="AA141" s="153" t="str">
        <f t="shared" si="10"/>
        <v>CD09</v>
      </c>
      <c r="AB141" s="154">
        <f t="shared" ca="1" si="11"/>
        <v>45828</v>
      </c>
      <c r="AC141" s="155"/>
      <c r="AD141" s="155"/>
      <c r="AE141" s="155"/>
      <c r="AF141" s="155"/>
    </row>
    <row r="142" spans="1:32" s="156" customFormat="1" ht="24" customHeight="1" x14ac:dyDescent="0.2">
      <c r="A142" s="157" t="str">
        <f t="shared" si="9"/>
        <v>MRC01</v>
      </c>
      <c r="B142" s="145" t="str">
        <f>IF(TABLAINV[[#This Row],[Z]]="","",D142&amp;"."&amp;TEXT(E142,"000")&amp;"."&amp;TEXT(F142,"000")&amp;"."&amp;TEXT(G142,"000"))</f>
        <v>MR.C01.138.001</v>
      </c>
      <c r="C142" s="146"/>
      <c r="D142" s="147" t="s">
        <v>95</v>
      </c>
      <c r="E142" s="147" t="s">
        <v>96</v>
      </c>
      <c r="F142" s="147">
        <v>138</v>
      </c>
      <c r="G142" s="147">
        <v>1</v>
      </c>
      <c r="H142" s="147">
        <v>787636</v>
      </c>
      <c r="I142" s="147" t="s">
        <v>237</v>
      </c>
      <c r="J142" s="158">
        <v>6</v>
      </c>
      <c r="K142" s="147" t="s">
        <v>64</v>
      </c>
      <c r="L142" s="148" t="s">
        <v>164</v>
      </c>
      <c r="M142" s="147" t="s">
        <v>99</v>
      </c>
      <c r="N142" s="146" t="s">
        <v>91</v>
      </c>
      <c r="O142" s="146">
        <v>6</v>
      </c>
      <c r="P142" s="148">
        <v>6</v>
      </c>
      <c r="Q142" s="148"/>
      <c r="R142" s="147"/>
      <c r="S142" s="149">
        <f>TABLAINV[[#This Row],[Conteo Físico]]-TABLAINV[[#This Row],[Cant. UND]]</f>
        <v>0</v>
      </c>
      <c r="T1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2" s="150" t="str">
        <f>IFERROR(IF(MOD(TABLAINV[[#This Row],[C]],2)=0,"PAR","IMPAR"),"Zona")</f>
        <v>PAR</v>
      </c>
      <c r="W142" s="151"/>
      <c r="X142" s="152">
        <f>IFERROR(IF(TABLAINV[[#This Row],[Cant. UND]]=0,TABLAINV[[#This Row],[PMV]]*TABLAINV[[#This Row],[Conteo Físico]],TABLAINV[[#This Row],[PMV]]*TABLAINV[[#This Row],[Cant. UND]]),0)</f>
        <v>0</v>
      </c>
      <c r="Y142" s="152">
        <f>IFERROR(ABS(TABLAINV[[#This Row],[PMV]]*TABLAINV[[#This Row],[Diferencia]]),0)</f>
        <v>0</v>
      </c>
      <c r="Z142" s="153">
        <f>IFERROR(VLOOKUP(TABLAINV[[#This Row],[Codigo Estado]],unds!O:P,2,0),"PEND.")</f>
        <v>2001</v>
      </c>
      <c r="AA142" s="153" t="str">
        <f t="shared" si="10"/>
        <v>CD09</v>
      </c>
      <c r="AB142" s="154">
        <f t="shared" ca="1" si="11"/>
        <v>45828</v>
      </c>
      <c r="AC142" s="155"/>
      <c r="AD142" s="155"/>
      <c r="AE142" s="155"/>
      <c r="AF142" s="155"/>
    </row>
    <row r="143" spans="1:32" s="156" customFormat="1" ht="24" customHeight="1" x14ac:dyDescent="0.2">
      <c r="A143" s="157" t="str">
        <f t="shared" si="9"/>
        <v>MRC01</v>
      </c>
      <c r="B143" s="145" t="str">
        <f>IF(TABLAINV[[#This Row],[Z]]="","",D143&amp;"."&amp;TEXT(E143,"000")&amp;"."&amp;TEXT(F143,"000")&amp;"."&amp;TEXT(G143,"000"))</f>
        <v>MR.C01.138.002</v>
      </c>
      <c r="C143" s="146"/>
      <c r="D143" s="147" t="s">
        <v>95</v>
      </c>
      <c r="E143" s="147" t="s">
        <v>96</v>
      </c>
      <c r="F143" s="147">
        <v>138</v>
      </c>
      <c r="G143" s="147">
        <v>2</v>
      </c>
      <c r="H143" s="147">
        <v>4259</v>
      </c>
      <c r="I143" s="147" t="s">
        <v>238</v>
      </c>
      <c r="J143" s="158">
        <v>20</v>
      </c>
      <c r="K143" s="147" t="s">
        <v>64</v>
      </c>
      <c r="L143" s="148" t="s">
        <v>239</v>
      </c>
      <c r="M143" s="147" t="s">
        <v>135</v>
      </c>
      <c r="N143" s="146" t="s">
        <v>91</v>
      </c>
      <c r="O143" s="146">
        <v>20</v>
      </c>
      <c r="P143" s="148">
        <v>20</v>
      </c>
      <c r="Q143" s="148"/>
      <c r="R143" s="147"/>
      <c r="S143" s="149">
        <f>TABLAINV[[#This Row],[Conteo Físico]]-TABLAINV[[#This Row],[Cant. UND]]</f>
        <v>0</v>
      </c>
      <c r="T1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3" s="150" t="str">
        <f>IFERROR(IF(MOD(TABLAINV[[#This Row],[C]],2)=0,"PAR","IMPAR"),"Zona")</f>
        <v>PAR</v>
      </c>
      <c r="W143" s="151"/>
      <c r="X143" s="152">
        <f>IFERROR(IF(TABLAINV[[#This Row],[Cant. UND]]=0,TABLAINV[[#This Row],[PMV]]*TABLAINV[[#This Row],[Conteo Físico]],TABLAINV[[#This Row],[PMV]]*TABLAINV[[#This Row],[Cant. UND]]),0)</f>
        <v>0</v>
      </c>
      <c r="Y143" s="152">
        <f>IFERROR(ABS(TABLAINV[[#This Row],[PMV]]*TABLAINV[[#This Row],[Diferencia]]),0)</f>
        <v>0</v>
      </c>
      <c r="Z143" s="153">
        <f>IFERROR(VLOOKUP(TABLAINV[[#This Row],[Codigo Estado]],unds!O:P,2,0),"PEND.")</f>
        <v>2001</v>
      </c>
      <c r="AA143" s="153" t="str">
        <f t="shared" si="10"/>
        <v>CD09</v>
      </c>
      <c r="AB143" s="154">
        <f t="shared" ca="1" si="11"/>
        <v>45828</v>
      </c>
      <c r="AC143" s="155"/>
      <c r="AD143" s="155"/>
      <c r="AE143" s="155"/>
      <c r="AF143" s="155"/>
    </row>
    <row r="144" spans="1:32" s="156" customFormat="1" ht="24" customHeight="1" x14ac:dyDescent="0.2">
      <c r="A144" s="157" t="str">
        <f t="shared" si="9"/>
        <v>MRC01</v>
      </c>
      <c r="B144" s="145" t="str">
        <f>IF(TABLAINV[[#This Row],[Z]]="","",D144&amp;"."&amp;TEXT(E144,"000")&amp;"."&amp;TEXT(F144,"000")&amp;"."&amp;TEXT(G144,"000"))</f>
        <v>MR.C01.138.003</v>
      </c>
      <c r="C144" s="146"/>
      <c r="D144" s="147" t="s">
        <v>95</v>
      </c>
      <c r="E144" s="147" t="s">
        <v>96</v>
      </c>
      <c r="F144" s="147">
        <v>138</v>
      </c>
      <c r="G144" s="147">
        <v>3</v>
      </c>
      <c r="H144" s="147">
        <v>1024535</v>
      </c>
      <c r="I144" s="147" t="s">
        <v>240</v>
      </c>
      <c r="J144" s="158">
        <v>32</v>
      </c>
      <c r="K144" s="147" t="s">
        <v>64</v>
      </c>
      <c r="L144" s="148" t="s">
        <v>108</v>
      </c>
      <c r="M144" s="147" t="s">
        <v>99</v>
      </c>
      <c r="N144" s="146" t="s">
        <v>91</v>
      </c>
      <c r="O144" s="146">
        <v>32</v>
      </c>
      <c r="P144" s="148">
        <v>32</v>
      </c>
      <c r="Q144" s="148"/>
      <c r="R144" s="147"/>
      <c r="S144" s="149">
        <f>TABLAINV[[#This Row],[Conteo Físico]]-TABLAINV[[#This Row],[Cant. UND]]</f>
        <v>0</v>
      </c>
      <c r="T1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4" s="150" t="str">
        <f>IFERROR(IF(MOD(TABLAINV[[#This Row],[C]],2)=0,"PAR","IMPAR"),"Zona")</f>
        <v>PAR</v>
      </c>
      <c r="W144" s="151"/>
      <c r="X144" s="152">
        <f>IFERROR(IF(TABLAINV[[#This Row],[Cant. UND]]=0,TABLAINV[[#This Row],[PMV]]*TABLAINV[[#This Row],[Conteo Físico]],TABLAINV[[#This Row],[PMV]]*TABLAINV[[#This Row],[Cant. UND]]),0)</f>
        <v>0</v>
      </c>
      <c r="Y144" s="152">
        <f>IFERROR(ABS(TABLAINV[[#This Row],[PMV]]*TABLAINV[[#This Row],[Diferencia]]),0)</f>
        <v>0</v>
      </c>
      <c r="Z144" s="153">
        <f>IFERROR(VLOOKUP(TABLAINV[[#This Row],[Codigo Estado]],unds!O:P,2,0),"PEND.")</f>
        <v>2001</v>
      </c>
      <c r="AA144" s="153" t="str">
        <f t="shared" si="10"/>
        <v>CD09</v>
      </c>
      <c r="AB144" s="154">
        <f t="shared" ca="1" si="11"/>
        <v>45828</v>
      </c>
      <c r="AC144" s="155"/>
      <c r="AD144" s="155"/>
      <c r="AE144" s="155"/>
      <c r="AF144" s="155"/>
    </row>
    <row r="145" spans="1:32" s="156" customFormat="1" ht="24" customHeight="1" x14ac:dyDescent="0.2">
      <c r="A145" s="157" t="str">
        <f t="shared" si="9"/>
        <v>MRC01</v>
      </c>
      <c r="B145" s="145" t="str">
        <f>IF(TABLAINV[[#This Row],[Z]]="","",D145&amp;"."&amp;TEXT(E145,"000")&amp;"."&amp;TEXT(F145,"000")&amp;"."&amp;TEXT(G145,"000"))</f>
        <v>MR.C01.138.003</v>
      </c>
      <c r="C145" s="146"/>
      <c r="D145" s="147" t="s">
        <v>95</v>
      </c>
      <c r="E145" s="147" t="s">
        <v>96</v>
      </c>
      <c r="F145" s="147">
        <v>138</v>
      </c>
      <c r="G145" s="147">
        <v>3</v>
      </c>
      <c r="H145" s="147">
        <v>374076</v>
      </c>
      <c r="I145" s="147" t="s">
        <v>241</v>
      </c>
      <c r="J145" s="158">
        <v>5</v>
      </c>
      <c r="K145" s="147" t="s">
        <v>64</v>
      </c>
      <c r="L145" s="148" t="s">
        <v>212</v>
      </c>
      <c r="M145" s="147" t="s">
        <v>99</v>
      </c>
      <c r="N145" s="146" t="s">
        <v>91</v>
      </c>
      <c r="O145" s="146">
        <v>5</v>
      </c>
      <c r="P145" s="148">
        <v>5</v>
      </c>
      <c r="Q145" s="148"/>
      <c r="R145" s="147"/>
      <c r="S145" s="149">
        <f>TABLAINV[[#This Row],[Conteo Físico]]-TABLAINV[[#This Row],[Cant. UND]]</f>
        <v>0</v>
      </c>
      <c r="T1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5" s="150" t="str">
        <f>IFERROR(IF(MOD(TABLAINV[[#This Row],[C]],2)=0,"PAR","IMPAR"),"Zona")</f>
        <v>PAR</v>
      </c>
      <c r="W145" s="151"/>
      <c r="X145" s="152">
        <f>IFERROR(IF(TABLAINV[[#This Row],[Cant. UND]]=0,TABLAINV[[#This Row],[PMV]]*TABLAINV[[#This Row],[Conteo Físico]],TABLAINV[[#This Row],[PMV]]*TABLAINV[[#This Row],[Cant. UND]]),0)</f>
        <v>0</v>
      </c>
      <c r="Y145" s="152">
        <f>IFERROR(ABS(TABLAINV[[#This Row],[PMV]]*TABLAINV[[#This Row],[Diferencia]]),0)</f>
        <v>0</v>
      </c>
      <c r="Z145" s="153">
        <f>IFERROR(VLOOKUP(TABLAINV[[#This Row],[Codigo Estado]],unds!O:P,2,0),"PEND.")</f>
        <v>2001</v>
      </c>
      <c r="AA145" s="153" t="str">
        <f t="shared" si="10"/>
        <v>CD09</v>
      </c>
      <c r="AB145" s="154">
        <f t="shared" ca="1" si="11"/>
        <v>45828</v>
      </c>
      <c r="AC145" s="155"/>
      <c r="AD145" s="155"/>
      <c r="AE145" s="155"/>
      <c r="AF145" s="155"/>
    </row>
    <row r="146" spans="1:32" s="156" customFormat="1" ht="24" customHeight="1" x14ac:dyDescent="0.2">
      <c r="A146" s="157" t="str">
        <f t="shared" si="9"/>
        <v>MRC01</v>
      </c>
      <c r="B146" s="145" t="str">
        <f>IF(TABLAINV[[#This Row],[Z]]="","",D146&amp;"."&amp;TEXT(E146,"000")&amp;"."&amp;TEXT(F146,"000")&amp;"."&amp;TEXT(G146,"000"))</f>
        <v>MR.C01.143.001</v>
      </c>
      <c r="C146" s="146"/>
      <c r="D146" s="147" t="s">
        <v>95</v>
      </c>
      <c r="E146" s="147" t="s">
        <v>96</v>
      </c>
      <c r="F146" s="147">
        <v>143</v>
      </c>
      <c r="G146" s="147">
        <v>1</v>
      </c>
      <c r="H146" s="147">
        <v>62650</v>
      </c>
      <c r="I146" s="147" t="s">
        <v>242</v>
      </c>
      <c r="J146" s="158">
        <v>6</v>
      </c>
      <c r="K146" s="147" t="s">
        <v>64</v>
      </c>
      <c r="L146" s="148" t="s">
        <v>110</v>
      </c>
      <c r="M146" s="147" t="s">
        <v>135</v>
      </c>
      <c r="N146" s="146" t="s">
        <v>91</v>
      </c>
      <c r="O146" s="146">
        <v>6</v>
      </c>
      <c r="P146" s="148">
        <v>6</v>
      </c>
      <c r="Q146" s="148"/>
      <c r="R146" s="147"/>
      <c r="S146" s="149">
        <f>TABLAINV[[#This Row],[Conteo Físico]]-TABLAINV[[#This Row],[Cant. UND]]</f>
        <v>0</v>
      </c>
      <c r="T1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6" s="150" t="str">
        <f>IFERROR(IF(MOD(TABLAINV[[#This Row],[C]],2)=0,"PAR","IMPAR"),"Zona")</f>
        <v>IMPAR</v>
      </c>
      <c r="W146" s="151"/>
      <c r="X146" s="152">
        <f>IFERROR(IF(TABLAINV[[#This Row],[Cant. UND]]=0,TABLAINV[[#This Row],[PMV]]*TABLAINV[[#This Row],[Conteo Físico]],TABLAINV[[#This Row],[PMV]]*TABLAINV[[#This Row],[Cant. UND]]),0)</f>
        <v>0</v>
      </c>
      <c r="Y146" s="152">
        <f>IFERROR(ABS(TABLAINV[[#This Row],[PMV]]*TABLAINV[[#This Row],[Diferencia]]),0)</f>
        <v>0</v>
      </c>
      <c r="Z146" s="153">
        <f>IFERROR(VLOOKUP(TABLAINV[[#This Row],[Codigo Estado]],unds!O:P,2,0),"PEND.")</f>
        <v>2001</v>
      </c>
      <c r="AA146" s="153" t="str">
        <f t="shared" si="10"/>
        <v>CD09</v>
      </c>
      <c r="AB146" s="154">
        <f t="shared" ca="1" si="11"/>
        <v>45828</v>
      </c>
      <c r="AC146" s="155"/>
      <c r="AD146" s="155"/>
      <c r="AE146" s="155"/>
      <c r="AF146" s="155"/>
    </row>
    <row r="147" spans="1:32" s="156" customFormat="1" ht="24" customHeight="1" x14ac:dyDescent="0.2">
      <c r="A147" s="157" t="str">
        <f t="shared" si="9"/>
        <v>MRC01</v>
      </c>
      <c r="B147" s="145" t="str">
        <f>IF(TABLAINV[[#This Row],[Z]]="","",D147&amp;"."&amp;TEXT(E147,"000")&amp;"."&amp;TEXT(F147,"000")&amp;"."&amp;TEXT(G147,"000"))</f>
        <v>MR.C01.143.001</v>
      </c>
      <c r="C147" s="146"/>
      <c r="D147" s="147" t="s">
        <v>95</v>
      </c>
      <c r="E147" s="147" t="s">
        <v>96</v>
      </c>
      <c r="F147" s="147">
        <v>143</v>
      </c>
      <c r="G147" s="147">
        <v>1</v>
      </c>
      <c r="H147" s="147">
        <v>754392</v>
      </c>
      <c r="I147" s="147" t="s">
        <v>243</v>
      </c>
      <c r="J147" s="158">
        <v>2</v>
      </c>
      <c r="K147" s="147" t="s">
        <v>64</v>
      </c>
      <c r="L147" s="148" t="s">
        <v>244</v>
      </c>
      <c r="M147" s="147" t="s">
        <v>99</v>
      </c>
      <c r="N147" s="146" t="s">
        <v>91</v>
      </c>
      <c r="O147" s="146">
        <v>2</v>
      </c>
      <c r="P147" s="148">
        <v>2</v>
      </c>
      <c r="Q147" s="148"/>
      <c r="R147" s="147"/>
      <c r="S147" s="149">
        <f>TABLAINV[[#This Row],[Conteo Físico]]-TABLAINV[[#This Row],[Cant. UND]]</f>
        <v>0</v>
      </c>
      <c r="T1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7" s="150" t="str">
        <f>IFERROR(IF(MOD(TABLAINV[[#This Row],[C]],2)=0,"PAR","IMPAR"),"Zona")</f>
        <v>IMPAR</v>
      </c>
      <c r="W147" s="151"/>
      <c r="X147" s="152">
        <f>IFERROR(IF(TABLAINV[[#This Row],[Cant. UND]]=0,TABLAINV[[#This Row],[PMV]]*TABLAINV[[#This Row],[Conteo Físico]],TABLAINV[[#This Row],[PMV]]*TABLAINV[[#This Row],[Cant. UND]]),0)</f>
        <v>0</v>
      </c>
      <c r="Y147" s="152">
        <f>IFERROR(ABS(TABLAINV[[#This Row],[PMV]]*TABLAINV[[#This Row],[Diferencia]]),0)</f>
        <v>0</v>
      </c>
      <c r="Z147" s="153">
        <f>IFERROR(VLOOKUP(TABLAINV[[#This Row],[Codigo Estado]],unds!O:P,2,0),"PEND.")</f>
        <v>2001</v>
      </c>
      <c r="AA147" s="153" t="str">
        <f t="shared" si="10"/>
        <v>CD09</v>
      </c>
      <c r="AB147" s="154">
        <f t="shared" ca="1" si="11"/>
        <v>45828</v>
      </c>
      <c r="AC147" s="155"/>
      <c r="AD147" s="155"/>
      <c r="AE147" s="155"/>
      <c r="AF147" s="155"/>
    </row>
    <row r="148" spans="1:32" s="156" customFormat="1" ht="24" customHeight="1" x14ac:dyDescent="0.2">
      <c r="A148" s="157" t="str">
        <f t="shared" si="9"/>
        <v>MRC01</v>
      </c>
      <c r="B148" s="145" t="str">
        <f>IF(TABLAINV[[#This Row],[Z]]="","",D148&amp;"."&amp;TEXT(E148,"000")&amp;"."&amp;TEXT(F148,"000")&amp;"."&amp;TEXT(G148,"000"))</f>
        <v>MR.C01.143.002</v>
      </c>
      <c r="C148" s="146"/>
      <c r="D148" s="147" t="s">
        <v>95</v>
      </c>
      <c r="E148" s="147" t="s">
        <v>96</v>
      </c>
      <c r="F148" s="147">
        <v>143</v>
      </c>
      <c r="G148" s="147">
        <v>2</v>
      </c>
      <c r="H148" s="147">
        <v>716769</v>
      </c>
      <c r="I148" s="147" t="s">
        <v>245</v>
      </c>
      <c r="J148" s="158">
        <v>56</v>
      </c>
      <c r="K148" s="147" t="s">
        <v>64</v>
      </c>
      <c r="L148" s="148" t="s">
        <v>246</v>
      </c>
      <c r="M148" s="147" t="s">
        <v>99</v>
      </c>
      <c r="N148" s="146" t="s">
        <v>91</v>
      </c>
      <c r="O148" s="146">
        <v>56</v>
      </c>
      <c r="P148" s="148">
        <v>56</v>
      </c>
      <c r="Q148" s="148"/>
      <c r="R148" s="147"/>
      <c r="S148" s="149">
        <f>TABLAINV[[#This Row],[Conteo Físico]]-TABLAINV[[#This Row],[Cant. UND]]</f>
        <v>0</v>
      </c>
      <c r="T1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8" s="150" t="str">
        <f>IFERROR(IF(MOD(TABLAINV[[#This Row],[C]],2)=0,"PAR","IMPAR"),"Zona")</f>
        <v>IMPAR</v>
      </c>
      <c r="W148" s="151"/>
      <c r="X148" s="152">
        <f>IFERROR(IF(TABLAINV[[#This Row],[Cant. UND]]=0,TABLAINV[[#This Row],[PMV]]*TABLAINV[[#This Row],[Conteo Físico]],TABLAINV[[#This Row],[PMV]]*TABLAINV[[#This Row],[Cant. UND]]),0)</f>
        <v>0</v>
      </c>
      <c r="Y148" s="152">
        <f>IFERROR(ABS(TABLAINV[[#This Row],[PMV]]*TABLAINV[[#This Row],[Diferencia]]),0)</f>
        <v>0</v>
      </c>
      <c r="Z148" s="153">
        <f>IFERROR(VLOOKUP(TABLAINV[[#This Row],[Codigo Estado]],unds!O:P,2,0),"PEND.")</f>
        <v>2001</v>
      </c>
      <c r="AA148" s="153" t="str">
        <f t="shared" si="10"/>
        <v>CD09</v>
      </c>
      <c r="AB148" s="154">
        <f t="shared" ca="1" si="11"/>
        <v>45828</v>
      </c>
      <c r="AC148" s="155"/>
      <c r="AD148" s="155"/>
      <c r="AE148" s="155"/>
      <c r="AF148" s="155"/>
    </row>
    <row r="149" spans="1:32" s="156" customFormat="1" ht="24" customHeight="1" x14ac:dyDescent="0.2">
      <c r="A149" s="157" t="str">
        <f t="shared" si="9"/>
        <v>MRC01</v>
      </c>
      <c r="B149" s="145" t="str">
        <f>IF(TABLAINV[[#This Row],[Z]]="","",D149&amp;"."&amp;TEXT(E149,"000")&amp;"."&amp;TEXT(F149,"000")&amp;"."&amp;TEXT(G149,"000"))</f>
        <v>MR.C01.143.002</v>
      </c>
      <c r="C149" s="146"/>
      <c r="D149" s="147" t="s">
        <v>95</v>
      </c>
      <c r="E149" s="147" t="s">
        <v>96</v>
      </c>
      <c r="F149" s="147">
        <v>143</v>
      </c>
      <c r="G149" s="147">
        <v>2</v>
      </c>
      <c r="H149" s="147">
        <v>91045</v>
      </c>
      <c r="I149" s="147" t="s">
        <v>139</v>
      </c>
      <c r="J149" s="158">
        <v>47</v>
      </c>
      <c r="K149" s="147" t="s">
        <v>64</v>
      </c>
      <c r="L149" s="148" t="s">
        <v>140</v>
      </c>
      <c r="M149" s="147" t="s">
        <v>135</v>
      </c>
      <c r="N149" s="146" t="s">
        <v>91</v>
      </c>
      <c r="O149" s="146">
        <v>47</v>
      </c>
      <c r="P149" s="148">
        <v>47</v>
      </c>
      <c r="Q149" s="148"/>
      <c r="R149" s="147"/>
      <c r="S149" s="149">
        <f>TABLAINV[[#This Row],[Conteo Físico]]-TABLAINV[[#This Row],[Cant. UND]]</f>
        <v>0</v>
      </c>
      <c r="T1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9" s="150" t="str">
        <f>IFERROR(IF(MOD(TABLAINV[[#This Row],[C]],2)=0,"PAR","IMPAR"),"Zona")</f>
        <v>IMPAR</v>
      </c>
      <c r="W149" s="151"/>
      <c r="X149" s="152">
        <f>IFERROR(IF(TABLAINV[[#This Row],[Cant. UND]]=0,TABLAINV[[#This Row],[PMV]]*TABLAINV[[#This Row],[Conteo Físico]],TABLAINV[[#This Row],[PMV]]*TABLAINV[[#This Row],[Cant. UND]]),0)</f>
        <v>0</v>
      </c>
      <c r="Y149" s="152">
        <f>IFERROR(ABS(TABLAINV[[#This Row],[PMV]]*TABLAINV[[#This Row],[Diferencia]]),0)</f>
        <v>0</v>
      </c>
      <c r="Z149" s="153">
        <f>IFERROR(VLOOKUP(TABLAINV[[#This Row],[Codigo Estado]],unds!O:P,2,0),"PEND.")</f>
        <v>2001</v>
      </c>
      <c r="AA149" s="153" t="str">
        <f t="shared" si="10"/>
        <v>CD09</v>
      </c>
      <c r="AB149" s="154">
        <f t="shared" ca="1" si="11"/>
        <v>45828</v>
      </c>
      <c r="AC149" s="155"/>
      <c r="AD149" s="155"/>
      <c r="AE149" s="155"/>
      <c r="AF149" s="155"/>
    </row>
    <row r="150" spans="1:32" s="156" customFormat="1" ht="24" customHeight="1" x14ac:dyDescent="0.2">
      <c r="A150" s="157" t="str">
        <f t="shared" si="9"/>
        <v>MRC01</v>
      </c>
      <c r="B150" s="145" t="str">
        <f>IF(TABLAINV[[#This Row],[Z]]="","",D150&amp;"."&amp;TEXT(E150,"000")&amp;"."&amp;TEXT(F150,"000")&amp;"."&amp;TEXT(G150,"000"))</f>
        <v>MR.C01.143.003</v>
      </c>
      <c r="C150" s="146"/>
      <c r="D150" s="147" t="s">
        <v>95</v>
      </c>
      <c r="E150" s="147" t="s">
        <v>96</v>
      </c>
      <c r="F150" s="147">
        <v>143</v>
      </c>
      <c r="G150" s="147">
        <v>3</v>
      </c>
      <c r="H150" s="147">
        <v>768638003</v>
      </c>
      <c r="I150" s="147" t="s">
        <v>247</v>
      </c>
      <c r="J150" s="158">
        <v>5</v>
      </c>
      <c r="K150" s="147" t="s">
        <v>64</v>
      </c>
      <c r="L150" s="148" t="s">
        <v>212</v>
      </c>
      <c r="M150" s="147" t="s">
        <v>99</v>
      </c>
      <c r="N150" s="146" t="s">
        <v>91</v>
      </c>
      <c r="O150" s="146">
        <v>5</v>
      </c>
      <c r="P150" s="148">
        <v>5</v>
      </c>
      <c r="Q150" s="148"/>
      <c r="R150" s="147"/>
      <c r="S150" s="149">
        <f>TABLAINV[[#This Row],[Conteo Físico]]-TABLAINV[[#This Row],[Cant. UND]]</f>
        <v>0</v>
      </c>
      <c r="T1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0" s="150" t="str">
        <f>IFERROR(IF(MOD(TABLAINV[[#This Row],[C]],2)=0,"PAR","IMPAR"),"Zona")</f>
        <v>IMPAR</v>
      </c>
      <c r="W150" s="151"/>
      <c r="X150" s="152">
        <f>IFERROR(IF(TABLAINV[[#This Row],[Cant. UND]]=0,TABLAINV[[#This Row],[PMV]]*TABLAINV[[#This Row],[Conteo Físico]],TABLAINV[[#This Row],[PMV]]*TABLAINV[[#This Row],[Cant. UND]]),0)</f>
        <v>0</v>
      </c>
      <c r="Y150" s="152">
        <f>IFERROR(ABS(TABLAINV[[#This Row],[PMV]]*TABLAINV[[#This Row],[Diferencia]]),0)</f>
        <v>0</v>
      </c>
      <c r="Z150" s="153">
        <f>IFERROR(VLOOKUP(TABLAINV[[#This Row],[Codigo Estado]],unds!O:P,2,0),"PEND.")</f>
        <v>2001</v>
      </c>
      <c r="AA150" s="153" t="str">
        <f t="shared" si="10"/>
        <v>CD09</v>
      </c>
      <c r="AB150" s="154">
        <f t="shared" ca="1" si="11"/>
        <v>45828</v>
      </c>
      <c r="AC150" s="155"/>
      <c r="AD150" s="155"/>
      <c r="AE150" s="155"/>
      <c r="AF150" s="155"/>
    </row>
    <row r="151" spans="1:32" s="156" customFormat="1" ht="24" customHeight="1" x14ac:dyDescent="0.2">
      <c r="A151" s="157" t="str">
        <f t="shared" si="9"/>
        <v>MRC01</v>
      </c>
      <c r="B151" s="145" t="str">
        <f>IF(TABLAINV[[#This Row],[Z]]="","",D151&amp;"."&amp;TEXT(E151,"000")&amp;"."&amp;TEXT(F151,"000")&amp;"."&amp;TEXT(G151,"000"))</f>
        <v>MR.C01.144.001</v>
      </c>
      <c r="C151" s="146"/>
      <c r="D151" s="147" t="s">
        <v>95</v>
      </c>
      <c r="E151" s="147" t="s">
        <v>96</v>
      </c>
      <c r="F151" s="147">
        <v>144</v>
      </c>
      <c r="G151" s="147">
        <v>1</v>
      </c>
      <c r="H151" s="147">
        <v>1015686</v>
      </c>
      <c r="I151" s="147" t="s">
        <v>248</v>
      </c>
      <c r="J151" s="158">
        <v>16</v>
      </c>
      <c r="K151" s="147" t="s">
        <v>64</v>
      </c>
      <c r="L151" s="148" t="s">
        <v>98</v>
      </c>
      <c r="M151" s="147" t="s">
        <v>99</v>
      </c>
      <c r="N151" s="146" t="s">
        <v>91</v>
      </c>
      <c r="O151" s="146">
        <v>16</v>
      </c>
      <c r="P151" s="148">
        <v>16</v>
      </c>
      <c r="Q151" s="148"/>
      <c r="R151" s="147"/>
      <c r="S151" s="149">
        <f>TABLAINV[[#This Row],[Conteo Físico]]-TABLAINV[[#This Row],[Cant. UND]]</f>
        <v>0</v>
      </c>
      <c r="T1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1" s="150" t="str">
        <f>IFERROR(IF(MOD(TABLAINV[[#This Row],[C]],2)=0,"PAR","IMPAR"),"Zona")</f>
        <v>PAR</v>
      </c>
      <c r="W151" s="151"/>
      <c r="X151" s="152">
        <f>IFERROR(IF(TABLAINV[[#This Row],[Cant. UND]]=0,TABLAINV[[#This Row],[PMV]]*TABLAINV[[#This Row],[Conteo Físico]],TABLAINV[[#This Row],[PMV]]*TABLAINV[[#This Row],[Cant. UND]]),0)</f>
        <v>0</v>
      </c>
      <c r="Y151" s="152">
        <f>IFERROR(ABS(TABLAINV[[#This Row],[PMV]]*TABLAINV[[#This Row],[Diferencia]]),0)</f>
        <v>0</v>
      </c>
      <c r="Z151" s="153">
        <f>IFERROR(VLOOKUP(TABLAINV[[#This Row],[Codigo Estado]],unds!O:P,2,0),"PEND.")</f>
        <v>2001</v>
      </c>
      <c r="AA151" s="153" t="str">
        <f t="shared" si="10"/>
        <v>CD09</v>
      </c>
      <c r="AB151" s="154">
        <f t="shared" ca="1" si="11"/>
        <v>45828</v>
      </c>
      <c r="AC151" s="155"/>
      <c r="AD151" s="155"/>
      <c r="AE151" s="155"/>
      <c r="AF151" s="155"/>
    </row>
    <row r="152" spans="1:32" s="156" customFormat="1" ht="24" customHeight="1" x14ac:dyDescent="0.2">
      <c r="A152" s="157" t="str">
        <f t="shared" si="9"/>
        <v>MRC01</v>
      </c>
      <c r="B152" s="145" t="str">
        <f>IF(TABLAINV[[#This Row],[Z]]="","",D152&amp;"."&amp;TEXT(E152,"000")&amp;"."&amp;TEXT(F152,"000")&amp;"."&amp;TEXT(G152,"000"))</f>
        <v>MR.C01.144.001</v>
      </c>
      <c r="C152" s="146"/>
      <c r="D152" s="147" t="s">
        <v>95</v>
      </c>
      <c r="E152" s="147" t="s">
        <v>96</v>
      </c>
      <c r="F152" s="147">
        <v>144</v>
      </c>
      <c r="G152" s="147">
        <v>1</v>
      </c>
      <c r="H152" s="147">
        <v>4228</v>
      </c>
      <c r="I152" s="147" t="s">
        <v>249</v>
      </c>
      <c r="J152" s="158">
        <v>16</v>
      </c>
      <c r="K152" s="147" t="s">
        <v>64</v>
      </c>
      <c r="L152" s="148" t="s">
        <v>218</v>
      </c>
      <c r="M152" s="147" t="s">
        <v>99</v>
      </c>
      <c r="N152" s="146" t="s">
        <v>91</v>
      </c>
      <c r="O152" s="146">
        <v>16</v>
      </c>
      <c r="P152" s="148">
        <v>16</v>
      </c>
      <c r="Q152" s="148"/>
      <c r="R152" s="147"/>
      <c r="S152" s="149">
        <f>TABLAINV[[#This Row],[Conteo Físico]]-TABLAINV[[#This Row],[Cant. UND]]</f>
        <v>0</v>
      </c>
      <c r="T1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2" s="150" t="str">
        <f>IFERROR(IF(MOD(TABLAINV[[#This Row],[C]],2)=0,"PAR","IMPAR"),"Zona")</f>
        <v>PAR</v>
      </c>
      <c r="W152" s="151"/>
      <c r="X152" s="152">
        <f>IFERROR(IF(TABLAINV[[#This Row],[Cant. UND]]=0,TABLAINV[[#This Row],[PMV]]*TABLAINV[[#This Row],[Conteo Físico]],TABLAINV[[#This Row],[PMV]]*TABLAINV[[#This Row],[Cant. UND]]),0)</f>
        <v>0</v>
      </c>
      <c r="Y152" s="152">
        <f>IFERROR(ABS(TABLAINV[[#This Row],[PMV]]*TABLAINV[[#This Row],[Diferencia]]),0)</f>
        <v>0</v>
      </c>
      <c r="Z152" s="153">
        <f>IFERROR(VLOOKUP(TABLAINV[[#This Row],[Codigo Estado]],unds!O:P,2,0),"PEND.")</f>
        <v>2001</v>
      </c>
      <c r="AA152" s="153" t="str">
        <f t="shared" si="10"/>
        <v>CD09</v>
      </c>
      <c r="AB152" s="154">
        <f t="shared" ca="1" si="11"/>
        <v>45828</v>
      </c>
      <c r="AC152" s="155"/>
      <c r="AD152" s="155"/>
      <c r="AE152" s="155"/>
      <c r="AF152" s="155"/>
    </row>
    <row r="153" spans="1:32" s="156" customFormat="1" ht="24" customHeight="1" x14ac:dyDescent="0.2">
      <c r="A153" s="157" t="str">
        <f t="shared" si="9"/>
        <v>MRC01</v>
      </c>
      <c r="B153" s="145" t="str">
        <f>IF(TABLAINV[[#This Row],[Z]]="","",D153&amp;"."&amp;TEXT(E153,"000")&amp;"."&amp;TEXT(F153,"000")&amp;"."&amp;TEXT(G153,"000"))</f>
        <v>MR.C01.144.001</v>
      </c>
      <c r="C153" s="146"/>
      <c r="D153" s="147" t="s">
        <v>95</v>
      </c>
      <c r="E153" s="147" t="s">
        <v>96</v>
      </c>
      <c r="F153" s="147">
        <v>144</v>
      </c>
      <c r="G153" s="147">
        <v>1</v>
      </c>
      <c r="H153" s="147">
        <v>4257</v>
      </c>
      <c r="I153" s="147" t="s">
        <v>235</v>
      </c>
      <c r="J153" s="158">
        <v>1</v>
      </c>
      <c r="K153" s="147" t="s">
        <v>64</v>
      </c>
      <c r="L153" s="148" t="s">
        <v>236</v>
      </c>
      <c r="M153" s="147" t="s">
        <v>135</v>
      </c>
      <c r="N153" s="146" t="s">
        <v>91</v>
      </c>
      <c r="O153" s="146">
        <v>1</v>
      </c>
      <c r="P153" s="148">
        <v>1</v>
      </c>
      <c r="Q153" s="148"/>
      <c r="R153" s="147"/>
      <c r="S153" s="149">
        <f>TABLAINV[[#This Row],[Conteo Físico]]-TABLAINV[[#This Row],[Cant. UND]]</f>
        <v>0</v>
      </c>
      <c r="T1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3" s="150" t="str">
        <f>IFERROR(IF(MOD(TABLAINV[[#This Row],[C]],2)=0,"PAR","IMPAR"),"Zona")</f>
        <v>PAR</v>
      </c>
      <c r="W153" s="151"/>
      <c r="X153" s="152">
        <f>IFERROR(IF(TABLAINV[[#This Row],[Cant. UND]]=0,TABLAINV[[#This Row],[PMV]]*TABLAINV[[#This Row],[Conteo Físico]],TABLAINV[[#This Row],[PMV]]*TABLAINV[[#This Row],[Cant. UND]]),0)</f>
        <v>0</v>
      </c>
      <c r="Y153" s="152">
        <f>IFERROR(ABS(TABLAINV[[#This Row],[PMV]]*TABLAINV[[#This Row],[Diferencia]]),0)</f>
        <v>0</v>
      </c>
      <c r="Z153" s="153">
        <f>IFERROR(VLOOKUP(TABLAINV[[#This Row],[Codigo Estado]],unds!O:P,2,0),"PEND.")</f>
        <v>2001</v>
      </c>
      <c r="AA153" s="153" t="str">
        <f t="shared" si="10"/>
        <v>CD09</v>
      </c>
      <c r="AB153" s="154">
        <f t="shared" ca="1" si="11"/>
        <v>45828</v>
      </c>
      <c r="AC153" s="155"/>
      <c r="AD153" s="155"/>
      <c r="AE153" s="155"/>
      <c r="AF153" s="155"/>
    </row>
    <row r="154" spans="1:32" s="156" customFormat="1" ht="24" customHeight="1" x14ac:dyDescent="0.2">
      <c r="A154" s="157" t="str">
        <f t="shared" si="9"/>
        <v>MRC01</v>
      </c>
      <c r="B154" s="145" t="str">
        <f>IF(TABLAINV[[#This Row],[Z]]="","",D154&amp;"."&amp;TEXT(E154,"000")&amp;"."&amp;TEXT(F154,"000")&amp;"."&amp;TEXT(G154,"000"))</f>
        <v>MR.C01.144.001</v>
      </c>
      <c r="C154" s="146"/>
      <c r="D154" s="147" t="s">
        <v>95</v>
      </c>
      <c r="E154" s="147" t="s">
        <v>96</v>
      </c>
      <c r="F154" s="147">
        <v>144</v>
      </c>
      <c r="G154" s="147">
        <v>1</v>
      </c>
      <c r="H154" s="147">
        <v>452020</v>
      </c>
      <c r="I154" s="147" t="s">
        <v>250</v>
      </c>
      <c r="J154" s="158">
        <v>12</v>
      </c>
      <c r="K154" s="147" t="s">
        <v>64</v>
      </c>
      <c r="L154" s="148" t="s">
        <v>98</v>
      </c>
      <c r="M154" s="147" t="s">
        <v>99</v>
      </c>
      <c r="N154" s="146" t="s">
        <v>91</v>
      </c>
      <c r="O154" s="146">
        <v>12</v>
      </c>
      <c r="P154" s="148">
        <v>12</v>
      </c>
      <c r="Q154" s="148"/>
      <c r="R154" s="147"/>
      <c r="S154" s="149">
        <f>TABLAINV[[#This Row],[Conteo Físico]]-TABLAINV[[#This Row],[Cant. UND]]</f>
        <v>0</v>
      </c>
      <c r="T1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4" s="150" t="str">
        <f>IFERROR(IF(MOD(TABLAINV[[#This Row],[C]],2)=0,"PAR","IMPAR"),"Zona")</f>
        <v>PAR</v>
      </c>
      <c r="W154" s="151"/>
      <c r="X154" s="152">
        <f>IFERROR(IF(TABLAINV[[#This Row],[Cant. UND]]=0,TABLAINV[[#This Row],[PMV]]*TABLAINV[[#This Row],[Conteo Físico]],TABLAINV[[#This Row],[PMV]]*TABLAINV[[#This Row],[Cant. UND]]),0)</f>
        <v>0</v>
      </c>
      <c r="Y154" s="152">
        <f>IFERROR(ABS(TABLAINV[[#This Row],[PMV]]*TABLAINV[[#This Row],[Diferencia]]),0)</f>
        <v>0</v>
      </c>
      <c r="Z154" s="153">
        <f>IFERROR(VLOOKUP(TABLAINV[[#This Row],[Codigo Estado]],unds!O:P,2,0),"PEND.")</f>
        <v>2001</v>
      </c>
      <c r="AA154" s="153" t="str">
        <f t="shared" si="10"/>
        <v>CD09</v>
      </c>
      <c r="AB154" s="154">
        <f t="shared" ca="1" si="11"/>
        <v>45828</v>
      </c>
      <c r="AC154" s="155"/>
      <c r="AD154" s="155"/>
      <c r="AE154" s="155"/>
      <c r="AF154" s="155"/>
    </row>
    <row r="155" spans="1:32" s="156" customFormat="1" ht="24" customHeight="1" x14ac:dyDescent="0.2">
      <c r="A155" s="157" t="str">
        <f t="shared" si="9"/>
        <v>MRC01</v>
      </c>
      <c r="B155" s="145" t="str">
        <f>IF(TABLAINV[[#This Row],[Z]]="","",D155&amp;"."&amp;TEXT(E155,"000")&amp;"."&amp;TEXT(F155,"000")&amp;"."&amp;TEXT(G155,"000"))</f>
        <v>MR.C01.144.001</v>
      </c>
      <c r="C155" s="146"/>
      <c r="D155" s="147" t="s">
        <v>95</v>
      </c>
      <c r="E155" s="147" t="s">
        <v>96</v>
      </c>
      <c r="F155" s="147">
        <v>144</v>
      </c>
      <c r="G155" s="147">
        <v>1</v>
      </c>
      <c r="H155" s="147">
        <v>70124</v>
      </c>
      <c r="I155" s="147" t="s">
        <v>251</v>
      </c>
      <c r="J155" s="158">
        <v>6</v>
      </c>
      <c r="K155" s="147" t="s">
        <v>64</v>
      </c>
      <c r="L155" s="148" t="s">
        <v>115</v>
      </c>
      <c r="M155" s="147" t="s">
        <v>99</v>
      </c>
      <c r="N155" s="146" t="s">
        <v>91</v>
      </c>
      <c r="O155" s="146">
        <v>6</v>
      </c>
      <c r="P155" s="148">
        <v>6</v>
      </c>
      <c r="Q155" s="148"/>
      <c r="R155" s="147"/>
      <c r="S155" s="149">
        <f>TABLAINV[[#This Row],[Conteo Físico]]-TABLAINV[[#This Row],[Cant. UND]]</f>
        <v>0</v>
      </c>
      <c r="T1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5" s="150" t="str">
        <f>IFERROR(IF(MOD(TABLAINV[[#This Row],[C]],2)=0,"PAR","IMPAR"),"Zona")</f>
        <v>PAR</v>
      </c>
      <c r="W155" s="151"/>
      <c r="X155" s="152">
        <f>IFERROR(IF(TABLAINV[[#This Row],[Cant. UND]]=0,TABLAINV[[#This Row],[PMV]]*TABLAINV[[#This Row],[Conteo Físico]],TABLAINV[[#This Row],[PMV]]*TABLAINV[[#This Row],[Cant. UND]]),0)</f>
        <v>0</v>
      </c>
      <c r="Y155" s="152">
        <f>IFERROR(ABS(TABLAINV[[#This Row],[PMV]]*TABLAINV[[#This Row],[Diferencia]]),0)</f>
        <v>0</v>
      </c>
      <c r="Z155" s="153">
        <f>IFERROR(VLOOKUP(TABLAINV[[#This Row],[Codigo Estado]],unds!O:P,2,0),"PEND.")</f>
        <v>2001</v>
      </c>
      <c r="AA155" s="153" t="str">
        <f t="shared" si="10"/>
        <v>CD09</v>
      </c>
      <c r="AB155" s="154">
        <f t="shared" ca="1" si="11"/>
        <v>45828</v>
      </c>
      <c r="AC155" s="155"/>
      <c r="AD155" s="155"/>
      <c r="AE155" s="155"/>
      <c r="AF155" s="155"/>
    </row>
    <row r="156" spans="1:32" s="156" customFormat="1" ht="24" customHeight="1" x14ac:dyDescent="0.2">
      <c r="A156" s="157" t="str">
        <f t="shared" si="9"/>
        <v>MRC01</v>
      </c>
      <c r="B156" s="145" t="str">
        <f>IF(TABLAINV[[#This Row],[Z]]="","",D156&amp;"."&amp;TEXT(E156,"000")&amp;"."&amp;TEXT(F156,"000")&amp;"."&amp;TEXT(G156,"000"))</f>
        <v>MR.C01.144.002</v>
      </c>
      <c r="C156" s="146"/>
      <c r="D156" s="147" t="s">
        <v>95</v>
      </c>
      <c r="E156" s="147" t="s">
        <v>96</v>
      </c>
      <c r="F156" s="147">
        <v>144</v>
      </c>
      <c r="G156" s="147">
        <v>2</v>
      </c>
      <c r="H156" s="147">
        <v>567790</v>
      </c>
      <c r="I156" s="147" t="s">
        <v>252</v>
      </c>
      <c r="J156" s="158">
        <v>11</v>
      </c>
      <c r="K156" s="147" t="s">
        <v>64</v>
      </c>
      <c r="L156" s="148" t="s">
        <v>184</v>
      </c>
      <c r="M156" s="147" t="s">
        <v>99</v>
      </c>
      <c r="N156" s="146" t="s">
        <v>91</v>
      </c>
      <c r="O156" s="146">
        <v>11</v>
      </c>
      <c r="P156" s="148">
        <v>11</v>
      </c>
      <c r="Q156" s="148"/>
      <c r="R156" s="147"/>
      <c r="S156" s="149">
        <f>TABLAINV[[#This Row],[Conteo Físico]]-TABLAINV[[#This Row],[Cant. UND]]</f>
        <v>0</v>
      </c>
      <c r="T1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6" s="150" t="str">
        <f>IFERROR(IF(MOD(TABLAINV[[#This Row],[C]],2)=0,"PAR","IMPAR"),"Zona")</f>
        <v>PAR</v>
      </c>
      <c r="W156" s="151"/>
      <c r="X156" s="152">
        <f>IFERROR(IF(TABLAINV[[#This Row],[Cant. UND]]=0,TABLAINV[[#This Row],[PMV]]*TABLAINV[[#This Row],[Conteo Físico]],TABLAINV[[#This Row],[PMV]]*TABLAINV[[#This Row],[Cant. UND]]),0)</f>
        <v>0</v>
      </c>
      <c r="Y156" s="152">
        <f>IFERROR(ABS(TABLAINV[[#This Row],[PMV]]*TABLAINV[[#This Row],[Diferencia]]),0)</f>
        <v>0</v>
      </c>
      <c r="Z156" s="153">
        <f>IFERROR(VLOOKUP(TABLAINV[[#This Row],[Codigo Estado]],unds!O:P,2,0),"PEND.")</f>
        <v>2001</v>
      </c>
      <c r="AA156" s="153" t="str">
        <f t="shared" si="10"/>
        <v>CD09</v>
      </c>
      <c r="AB156" s="154">
        <f t="shared" ca="1" si="11"/>
        <v>45828</v>
      </c>
      <c r="AC156" s="155"/>
      <c r="AD156" s="155"/>
      <c r="AE156" s="155"/>
      <c r="AF156" s="155"/>
    </row>
    <row r="157" spans="1:32" s="156" customFormat="1" ht="24" customHeight="1" x14ac:dyDescent="0.2">
      <c r="A157" s="157" t="str">
        <f t="shared" si="9"/>
        <v>MRC01</v>
      </c>
      <c r="B157" s="145" t="str">
        <f>IF(TABLAINV[[#This Row],[Z]]="","",D157&amp;"."&amp;TEXT(E157,"000")&amp;"."&amp;TEXT(F157,"000")&amp;"."&amp;TEXT(G157,"000"))</f>
        <v>MR.C01.144.002</v>
      </c>
      <c r="C157" s="146"/>
      <c r="D157" s="147" t="s">
        <v>95</v>
      </c>
      <c r="E157" s="147" t="s">
        <v>96</v>
      </c>
      <c r="F157" s="147">
        <v>144</v>
      </c>
      <c r="G157" s="147">
        <v>2</v>
      </c>
      <c r="H157" s="147">
        <v>735373003</v>
      </c>
      <c r="I157" s="147" t="s">
        <v>210</v>
      </c>
      <c r="J157" s="158">
        <v>1</v>
      </c>
      <c r="K157" s="147" t="s">
        <v>64</v>
      </c>
      <c r="L157" s="148" t="s">
        <v>113</v>
      </c>
      <c r="M157" s="147" t="s">
        <v>99</v>
      </c>
      <c r="N157" s="146" t="s">
        <v>91</v>
      </c>
      <c r="O157" s="146">
        <v>1</v>
      </c>
      <c r="P157" s="148">
        <v>1</v>
      </c>
      <c r="Q157" s="148"/>
      <c r="R157" s="147"/>
      <c r="S157" s="149">
        <f>TABLAINV[[#This Row],[Conteo Físico]]-TABLAINV[[#This Row],[Cant. UND]]</f>
        <v>0</v>
      </c>
      <c r="T1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7" s="150" t="str">
        <f>IFERROR(IF(MOD(TABLAINV[[#This Row],[C]],2)=0,"PAR","IMPAR"),"Zona")</f>
        <v>PAR</v>
      </c>
      <c r="W157" s="151"/>
      <c r="X157" s="152">
        <f>IFERROR(IF(TABLAINV[[#This Row],[Cant. UND]]=0,TABLAINV[[#This Row],[PMV]]*TABLAINV[[#This Row],[Conteo Físico]],TABLAINV[[#This Row],[PMV]]*TABLAINV[[#This Row],[Cant. UND]]),0)</f>
        <v>0</v>
      </c>
      <c r="Y157" s="152">
        <f>IFERROR(ABS(TABLAINV[[#This Row],[PMV]]*TABLAINV[[#This Row],[Diferencia]]),0)</f>
        <v>0</v>
      </c>
      <c r="Z157" s="153">
        <f>IFERROR(VLOOKUP(TABLAINV[[#This Row],[Codigo Estado]],unds!O:P,2,0),"PEND.")</f>
        <v>2001</v>
      </c>
      <c r="AA157" s="153" t="str">
        <f t="shared" si="10"/>
        <v>CD09</v>
      </c>
      <c r="AB157" s="154">
        <f t="shared" ca="1" si="11"/>
        <v>45828</v>
      </c>
      <c r="AC157" s="155"/>
      <c r="AD157" s="155"/>
      <c r="AE157" s="155"/>
      <c r="AF157" s="155"/>
    </row>
    <row r="158" spans="1:32" s="156" customFormat="1" ht="24" customHeight="1" x14ac:dyDescent="0.2">
      <c r="A158" s="157" t="str">
        <f t="shared" si="9"/>
        <v>MRC01</v>
      </c>
      <c r="B158" s="145" t="str">
        <f>IF(TABLAINV[[#This Row],[Z]]="","",D158&amp;"."&amp;TEXT(E158,"000")&amp;"."&amp;TEXT(F158,"000")&amp;"."&amp;TEXT(G158,"000"))</f>
        <v>MR.C01.144.003</v>
      </c>
      <c r="C158" s="146"/>
      <c r="D158" s="147" t="s">
        <v>95</v>
      </c>
      <c r="E158" s="147" t="s">
        <v>96</v>
      </c>
      <c r="F158" s="147">
        <v>144</v>
      </c>
      <c r="G158" s="147">
        <v>3</v>
      </c>
      <c r="H158" s="147">
        <v>3378</v>
      </c>
      <c r="I158" s="147" t="s">
        <v>253</v>
      </c>
      <c r="J158" s="158">
        <v>12</v>
      </c>
      <c r="K158" s="147" t="s">
        <v>64</v>
      </c>
      <c r="L158" s="148" t="s">
        <v>98</v>
      </c>
      <c r="M158" s="147" t="s">
        <v>99</v>
      </c>
      <c r="N158" s="146" t="s">
        <v>91</v>
      </c>
      <c r="O158" s="146">
        <v>12</v>
      </c>
      <c r="P158" s="148">
        <v>12</v>
      </c>
      <c r="Q158" s="148"/>
      <c r="R158" s="147"/>
      <c r="S158" s="149">
        <f>TABLAINV[[#This Row],[Conteo Físico]]-TABLAINV[[#This Row],[Cant. UND]]</f>
        <v>0</v>
      </c>
      <c r="T1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8" s="150" t="str">
        <f>IFERROR(IF(MOD(TABLAINV[[#This Row],[C]],2)=0,"PAR","IMPAR"),"Zona")</f>
        <v>PAR</v>
      </c>
      <c r="W158" s="151"/>
      <c r="X158" s="152">
        <f>IFERROR(IF(TABLAINV[[#This Row],[Cant. UND]]=0,TABLAINV[[#This Row],[PMV]]*TABLAINV[[#This Row],[Conteo Físico]],TABLAINV[[#This Row],[PMV]]*TABLAINV[[#This Row],[Cant. UND]]),0)</f>
        <v>0</v>
      </c>
      <c r="Y158" s="152">
        <f>IFERROR(ABS(TABLAINV[[#This Row],[PMV]]*TABLAINV[[#This Row],[Diferencia]]),0)</f>
        <v>0</v>
      </c>
      <c r="Z158" s="153">
        <f>IFERROR(VLOOKUP(TABLAINV[[#This Row],[Codigo Estado]],unds!O:P,2,0),"PEND.")</f>
        <v>2001</v>
      </c>
      <c r="AA158" s="153" t="str">
        <f t="shared" si="10"/>
        <v>CD09</v>
      </c>
      <c r="AB158" s="154">
        <f t="shared" ca="1" si="11"/>
        <v>45828</v>
      </c>
      <c r="AC158" s="155"/>
      <c r="AD158" s="155"/>
      <c r="AE158" s="155"/>
      <c r="AF158" s="155"/>
    </row>
    <row r="159" spans="1:32" s="156" customFormat="1" ht="24" customHeight="1" x14ac:dyDescent="0.2">
      <c r="A159" s="157" t="str">
        <f t="shared" si="9"/>
        <v>MRC01</v>
      </c>
      <c r="B159" s="145" t="str">
        <f>IF(TABLAINV[[#This Row],[Z]]="","",D159&amp;"."&amp;TEXT(E159,"000")&amp;"."&amp;TEXT(F159,"000")&amp;"."&amp;TEXT(G159,"000"))</f>
        <v>MR.C01.144.003</v>
      </c>
      <c r="C159" s="146"/>
      <c r="D159" s="147" t="s">
        <v>95</v>
      </c>
      <c r="E159" s="147" t="s">
        <v>96</v>
      </c>
      <c r="F159" s="147">
        <v>144</v>
      </c>
      <c r="G159" s="147">
        <v>3</v>
      </c>
      <c r="H159" s="147">
        <v>373449</v>
      </c>
      <c r="I159" s="147" t="s">
        <v>254</v>
      </c>
      <c r="J159" s="158">
        <v>10</v>
      </c>
      <c r="K159" s="147" t="s">
        <v>64</v>
      </c>
      <c r="L159" s="148" t="s">
        <v>212</v>
      </c>
      <c r="M159" s="147" t="s">
        <v>99</v>
      </c>
      <c r="N159" s="146" t="s">
        <v>91</v>
      </c>
      <c r="O159" s="146">
        <v>10</v>
      </c>
      <c r="P159" s="148">
        <v>10</v>
      </c>
      <c r="Q159" s="148"/>
      <c r="R159" s="147"/>
      <c r="S159" s="149">
        <f>TABLAINV[[#This Row],[Conteo Físico]]-TABLAINV[[#This Row],[Cant. UND]]</f>
        <v>0</v>
      </c>
      <c r="T1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9" s="150" t="str">
        <f>IFERROR(IF(MOD(TABLAINV[[#This Row],[C]],2)=0,"PAR","IMPAR"),"Zona")</f>
        <v>PAR</v>
      </c>
      <c r="W159" s="151"/>
      <c r="X159" s="152">
        <f>IFERROR(IF(TABLAINV[[#This Row],[Cant. UND]]=0,TABLAINV[[#This Row],[PMV]]*TABLAINV[[#This Row],[Conteo Físico]],TABLAINV[[#This Row],[PMV]]*TABLAINV[[#This Row],[Cant. UND]]),0)</f>
        <v>0</v>
      </c>
      <c r="Y159" s="152">
        <f>IFERROR(ABS(TABLAINV[[#This Row],[PMV]]*TABLAINV[[#This Row],[Diferencia]]),0)</f>
        <v>0</v>
      </c>
      <c r="Z159" s="153">
        <f>IFERROR(VLOOKUP(TABLAINV[[#This Row],[Codigo Estado]],unds!O:P,2,0),"PEND.")</f>
        <v>2001</v>
      </c>
      <c r="AA159" s="153" t="str">
        <f t="shared" si="10"/>
        <v>CD09</v>
      </c>
      <c r="AB159" s="154">
        <f t="shared" ca="1" si="11"/>
        <v>45828</v>
      </c>
      <c r="AC159" s="155"/>
      <c r="AD159" s="155"/>
      <c r="AE159" s="155"/>
      <c r="AF159" s="155"/>
    </row>
    <row r="160" spans="1:32" s="156" customFormat="1" ht="24" customHeight="1" x14ac:dyDescent="0.2">
      <c r="A160" s="157" t="str">
        <f t="shared" si="9"/>
        <v>MRC01</v>
      </c>
      <c r="B160" s="145" t="str">
        <f>IF(TABLAINV[[#This Row],[Z]]="","",D160&amp;"."&amp;TEXT(E160,"000")&amp;"."&amp;TEXT(F160,"000")&amp;"."&amp;TEXT(G160,"000"))</f>
        <v>MR.C01.144.003</v>
      </c>
      <c r="C160" s="146"/>
      <c r="D160" s="147" t="s">
        <v>95</v>
      </c>
      <c r="E160" s="147" t="s">
        <v>96</v>
      </c>
      <c r="F160" s="147">
        <v>144</v>
      </c>
      <c r="G160" s="147">
        <v>3</v>
      </c>
      <c r="H160" s="147">
        <v>4986</v>
      </c>
      <c r="I160" s="147" t="s">
        <v>255</v>
      </c>
      <c r="J160" s="158">
        <v>5</v>
      </c>
      <c r="K160" s="147" t="s">
        <v>64</v>
      </c>
      <c r="L160" s="148" t="s">
        <v>256</v>
      </c>
      <c r="M160" s="147" t="s">
        <v>111</v>
      </c>
      <c r="N160" s="146" t="s">
        <v>91</v>
      </c>
      <c r="O160" s="146">
        <v>5</v>
      </c>
      <c r="P160" s="148">
        <v>5</v>
      </c>
      <c r="Q160" s="148"/>
      <c r="R160" s="147"/>
      <c r="S160" s="149">
        <f>TABLAINV[[#This Row],[Conteo Físico]]-TABLAINV[[#This Row],[Cant. UND]]</f>
        <v>0</v>
      </c>
      <c r="T1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0" s="150" t="str">
        <f>IFERROR(IF(MOD(TABLAINV[[#This Row],[C]],2)=0,"PAR","IMPAR"),"Zona")</f>
        <v>PAR</v>
      </c>
      <c r="W160" s="151"/>
      <c r="X160" s="152">
        <f>IFERROR(IF(TABLAINV[[#This Row],[Cant. UND]]=0,TABLAINV[[#This Row],[PMV]]*TABLAINV[[#This Row],[Conteo Físico]],TABLAINV[[#This Row],[PMV]]*TABLAINV[[#This Row],[Cant. UND]]),0)</f>
        <v>0</v>
      </c>
      <c r="Y160" s="152">
        <f>IFERROR(ABS(TABLAINV[[#This Row],[PMV]]*TABLAINV[[#This Row],[Diferencia]]),0)</f>
        <v>0</v>
      </c>
      <c r="Z160" s="153">
        <f>IFERROR(VLOOKUP(TABLAINV[[#This Row],[Codigo Estado]],unds!O:P,2,0),"PEND.")</f>
        <v>2001</v>
      </c>
      <c r="AA160" s="153" t="str">
        <f t="shared" si="10"/>
        <v>CD09</v>
      </c>
      <c r="AB160" s="154">
        <f t="shared" ca="1" si="11"/>
        <v>45828</v>
      </c>
      <c r="AC160" s="155"/>
      <c r="AD160" s="155"/>
      <c r="AE160" s="155"/>
      <c r="AF160" s="155"/>
    </row>
    <row r="161" spans="1:32" s="156" customFormat="1" ht="24" customHeight="1" x14ac:dyDescent="0.2">
      <c r="A161" s="157" t="str">
        <f t="shared" si="9"/>
        <v>MRC01</v>
      </c>
      <c r="B161" s="145" t="str">
        <f>IF(TABLAINV[[#This Row],[Z]]="","",D161&amp;"."&amp;TEXT(E161,"000")&amp;"."&amp;TEXT(F161,"000")&amp;"."&amp;TEXT(G161,"000"))</f>
        <v>MR.C01.146.001</v>
      </c>
      <c r="C161" s="146"/>
      <c r="D161" s="147" t="s">
        <v>95</v>
      </c>
      <c r="E161" s="147" t="s">
        <v>96</v>
      </c>
      <c r="F161" s="147">
        <v>146</v>
      </c>
      <c r="G161" s="147">
        <v>1</v>
      </c>
      <c r="H161" s="147">
        <v>4228</v>
      </c>
      <c r="I161" s="147" t="s">
        <v>249</v>
      </c>
      <c r="J161" s="158">
        <v>13</v>
      </c>
      <c r="K161" s="147" t="s">
        <v>64</v>
      </c>
      <c r="L161" s="148" t="s">
        <v>218</v>
      </c>
      <c r="M161" s="147" t="s">
        <v>99</v>
      </c>
      <c r="N161" s="146" t="s">
        <v>91</v>
      </c>
      <c r="O161" s="146">
        <v>13</v>
      </c>
      <c r="P161" s="148">
        <v>13</v>
      </c>
      <c r="Q161" s="148"/>
      <c r="R161" s="147"/>
      <c r="S161" s="149">
        <f>TABLAINV[[#This Row],[Conteo Físico]]-TABLAINV[[#This Row],[Cant. UND]]</f>
        <v>0</v>
      </c>
      <c r="T1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1" s="150" t="str">
        <f>IFERROR(IF(MOD(TABLAINV[[#This Row],[C]],2)=0,"PAR","IMPAR"),"Zona")</f>
        <v>PAR</v>
      </c>
      <c r="W161" s="151"/>
      <c r="X161" s="152">
        <f>IFERROR(IF(TABLAINV[[#This Row],[Cant. UND]]=0,TABLAINV[[#This Row],[PMV]]*TABLAINV[[#This Row],[Conteo Físico]],TABLAINV[[#This Row],[PMV]]*TABLAINV[[#This Row],[Cant. UND]]),0)</f>
        <v>0</v>
      </c>
      <c r="Y161" s="152">
        <f>IFERROR(ABS(TABLAINV[[#This Row],[PMV]]*TABLAINV[[#This Row],[Diferencia]]),0)</f>
        <v>0</v>
      </c>
      <c r="Z161" s="153">
        <f>IFERROR(VLOOKUP(TABLAINV[[#This Row],[Codigo Estado]],unds!O:P,2,0),"PEND.")</f>
        <v>2001</v>
      </c>
      <c r="AA161" s="153" t="str">
        <f t="shared" si="10"/>
        <v>CD09</v>
      </c>
      <c r="AB161" s="154">
        <f t="shared" ca="1" si="11"/>
        <v>45828</v>
      </c>
      <c r="AC161" s="155"/>
      <c r="AD161" s="155"/>
      <c r="AE161" s="155"/>
      <c r="AF161" s="155"/>
    </row>
    <row r="162" spans="1:32" s="156" customFormat="1" ht="24" customHeight="1" x14ac:dyDescent="0.2">
      <c r="A162" s="157" t="str">
        <f t="shared" si="9"/>
        <v>MRC01</v>
      </c>
      <c r="B162" s="145" t="str">
        <f>IF(TABLAINV[[#This Row],[Z]]="","",D162&amp;"."&amp;TEXT(E162,"000")&amp;"."&amp;TEXT(F162,"000")&amp;"."&amp;TEXT(G162,"000"))</f>
        <v>MR.C01.146.002</v>
      </c>
      <c r="C162" s="146"/>
      <c r="D162" s="147" t="s">
        <v>95</v>
      </c>
      <c r="E162" s="147" t="s">
        <v>96</v>
      </c>
      <c r="F162" s="147">
        <v>146</v>
      </c>
      <c r="G162" s="147">
        <v>2</v>
      </c>
      <c r="H162" s="147">
        <v>142477</v>
      </c>
      <c r="I162" s="147" t="s">
        <v>257</v>
      </c>
      <c r="J162" s="158">
        <v>3</v>
      </c>
      <c r="K162" s="147" t="s">
        <v>64</v>
      </c>
      <c r="L162" s="148" t="s">
        <v>110</v>
      </c>
      <c r="M162" s="147" t="s">
        <v>135</v>
      </c>
      <c r="N162" s="146" t="s">
        <v>91</v>
      </c>
      <c r="O162" s="146">
        <v>3</v>
      </c>
      <c r="P162" s="148">
        <v>3</v>
      </c>
      <c r="Q162" s="148"/>
      <c r="R162" s="147"/>
      <c r="S162" s="149">
        <f>TABLAINV[[#This Row],[Conteo Físico]]-TABLAINV[[#This Row],[Cant. UND]]</f>
        <v>0</v>
      </c>
      <c r="T1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2" s="150" t="str">
        <f>IFERROR(IF(MOD(TABLAINV[[#This Row],[C]],2)=0,"PAR","IMPAR"),"Zona")</f>
        <v>PAR</v>
      </c>
      <c r="W162" s="151"/>
      <c r="X162" s="152">
        <f>IFERROR(IF(TABLAINV[[#This Row],[Cant. UND]]=0,TABLAINV[[#This Row],[PMV]]*TABLAINV[[#This Row],[Conteo Físico]],TABLAINV[[#This Row],[PMV]]*TABLAINV[[#This Row],[Cant. UND]]),0)</f>
        <v>0</v>
      </c>
      <c r="Y162" s="152">
        <f>IFERROR(ABS(TABLAINV[[#This Row],[PMV]]*TABLAINV[[#This Row],[Diferencia]]),0)</f>
        <v>0</v>
      </c>
      <c r="Z162" s="153">
        <f>IFERROR(VLOOKUP(TABLAINV[[#This Row],[Codigo Estado]],unds!O:P,2,0),"PEND.")</f>
        <v>2001</v>
      </c>
      <c r="AA162" s="153" t="str">
        <f t="shared" si="10"/>
        <v>CD09</v>
      </c>
      <c r="AB162" s="154">
        <f t="shared" ca="1" si="11"/>
        <v>45828</v>
      </c>
      <c r="AC162" s="155"/>
      <c r="AD162" s="155"/>
      <c r="AE162" s="155"/>
      <c r="AF162" s="155"/>
    </row>
    <row r="163" spans="1:32" s="156" customFormat="1" ht="24" customHeight="1" x14ac:dyDescent="0.2">
      <c r="A163" s="157" t="str">
        <f t="shared" si="9"/>
        <v>MRC01</v>
      </c>
      <c r="B163" s="145" t="str">
        <f>IF(TABLAINV[[#This Row],[Z]]="","",D163&amp;"."&amp;TEXT(E163,"000")&amp;"."&amp;TEXT(F163,"000")&amp;"."&amp;TEXT(G163,"000"))</f>
        <v>MR.C01.146.002</v>
      </c>
      <c r="C163" s="146"/>
      <c r="D163" s="147" t="s">
        <v>95</v>
      </c>
      <c r="E163" s="147" t="s">
        <v>96</v>
      </c>
      <c r="F163" s="147">
        <v>146</v>
      </c>
      <c r="G163" s="147">
        <v>2</v>
      </c>
      <c r="H163" s="147">
        <v>143871001</v>
      </c>
      <c r="I163" s="147" t="s">
        <v>258</v>
      </c>
      <c r="J163" s="158">
        <v>9</v>
      </c>
      <c r="K163" s="147" t="s">
        <v>64</v>
      </c>
      <c r="L163" s="148" t="s">
        <v>115</v>
      </c>
      <c r="M163" s="147" t="s">
        <v>99</v>
      </c>
      <c r="N163" s="146" t="s">
        <v>91</v>
      </c>
      <c r="O163" s="146">
        <v>9</v>
      </c>
      <c r="P163" s="148">
        <v>9</v>
      </c>
      <c r="Q163" s="148"/>
      <c r="R163" s="147"/>
      <c r="S163" s="149">
        <f>TABLAINV[[#This Row],[Conteo Físico]]-TABLAINV[[#This Row],[Cant. UND]]</f>
        <v>0</v>
      </c>
      <c r="T1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3" s="150" t="str">
        <f>IFERROR(IF(MOD(TABLAINV[[#This Row],[C]],2)=0,"PAR","IMPAR"),"Zona")</f>
        <v>PAR</v>
      </c>
      <c r="W163" s="151"/>
      <c r="X163" s="152">
        <f>IFERROR(IF(TABLAINV[[#This Row],[Cant. UND]]=0,TABLAINV[[#This Row],[PMV]]*TABLAINV[[#This Row],[Conteo Físico]],TABLAINV[[#This Row],[PMV]]*TABLAINV[[#This Row],[Cant. UND]]),0)</f>
        <v>0</v>
      </c>
      <c r="Y163" s="152">
        <f>IFERROR(ABS(TABLAINV[[#This Row],[PMV]]*TABLAINV[[#This Row],[Diferencia]]),0)</f>
        <v>0</v>
      </c>
      <c r="Z163" s="153">
        <f>IFERROR(VLOOKUP(TABLAINV[[#This Row],[Codigo Estado]],unds!O:P,2,0),"PEND.")</f>
        <v>2001</v>
      </c>
      <c r="AA163" s="153" t="str">
        <f t="shared" si="10"/>
        <v>CD09</v>
      </c>
      <c r="AB163" s="154">
        <f t="shared" ca="1" si="11"/>
        <v>45828</v>
      </c>
      <c r="AC163" s="155"/>
      <c r="AD163" s="155"/>
      <c r="AE163" s="155"/>
      <c r="AF163" s="155"/>
    </row>
    <row r="164" spans="1:32" s="156" customFormat="1" ht="24" customHeight="1" x14ac:dyDescent="0.2">
      <c r="A164" s="157" t="str">
        <f t="shared" si="9"/>
        <v>MRC01</v>
      </c>
      <c r="B164" s="145" t="str">
        <f>IF(TABLAINV[[#This Row],[Z]]="","",D164&amp;"."&amp;TEXT(E164,"000")&amp;"."&amp;TEXT(F164,"000")&amp;"."&amp;TEXT(G164,"000"))</f>
        <v>MR.C01.146.002</v>
      </c>
      <c r="C164" s="146"/>
      <c r="D164" s="147" t="s">
        <v>95</v>
      </c>
      <c r="E164" s="147" t="s">
        <v>96</v>
      </c>
      <c r="F164" s="147">
        <v>146</v>
      </c>
      <c r="G164" s="147">
        <v>2</v>
      </c>
      <c r="H164" s="147">
        <v>719573</v>
      </c>
      <c r="I164" s="147" t="s">
        <v>259</v>
      </c>
      <c r="J164" s="158">
        <v>5</v>
      </c>
      <c r="K164" s="147" t="s">
        <v>64</v>
      </c>
      <c r="L164" s="148" t="s">
        <v>113</v>
      </c>
      <c r="M164" s="147" t="s">
        <v>99</v>
      </c>
      <c r="N164" s="146" t="s">
        <v>91</v>
      </c>
      <c r="O164" s="146">
        <v>5</v>
      </c>
      <c r="P164" s="148">
        <v>5</v>
      </c>
      <c r="Q164" s="148"/>
      <c r="R164" s="147"/>
      <c r="S164" s="149">
        <f>TABLAINV[[#This Row],[Conteo Físico]]-TABLAINV[[#This Row],[Cant. UND]]</f>
        <v>0</v>
      </c>
      <c r="T1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4" s="150" t="str">
        <f>IFERROR(IF(MOD(TABLAINV[[#This Row],[C]],2)=0,"PAR","IMPAR"),"Zona")</f>
        <v>PAR</v>
      </c>
      <c r="W164" s="151"/>
      <c r="X164" s="152">
        <f>IFERROR(IF(TABLAINV[[#This Row],[Cant. UND]]=0,TABLAINV[[#This Row],[PMV]]*TABLAINV[[#This Row],[Conteo Físico]],TABLAINV[[#This Row],[PMV]]*TABLAINV[[#This Row],[Cant. UND]]),0)</f>
        <v>0</v>
      </c>
      <c r="Y164" s="152">
        <f>IFERROR(ABS(TABLAINV[[#This Row],[PMV]]*TABLAINV[[#This Row],[Diferencia]]),0)</f>
        <v>0</v>
      </c>
      <c r="Z164" s="153">
        <f>IFERROR(VLOOKUP(TABLAINV[[#This Row],[Codigo Estado]],unds!O:P,2,0),"PEND.")</f>
        <v>2001</v>
      </c>
      <c r="AA164" s="153" t="str">
        <f t="shared" si="10"/>
        <v>CD09</v>
      </c>
      <c r="AB164" s="154">
        <f t="shared" ca="1" si="11"/>
        <v>45828</v>
      </c>
      <c r="AC164" s="155"/>
      <c r="AD164" s="155"/>
      <c r="AE164" s="155"/>
      <c r="AF164" s="155"/>
    </row>
    <row r="165" spans="1:32" s="156" customFormat="1" ht="24" customHeight="1" x14ac:dyDescent="0.2">
      <c r="A165" s="157" t="str">
        <f t="shared" si="9"/>
        <v>MRC01</v>
      </c>
      <c r="B165" s="145" t="str">
        <f>IF(TABLAINV[[#This Row],[Z]]="","",D165&amp;"."&amp;TEXT(E165,"000")&amp;"."&amp;TEXT(F165,"000")&amp;"."&amp;TEXT(G165,"000"))</f>
        <v>MR.C01.146.002</v>
      </c>
      <c r="C165" s="146"/>
      <c r="D165" s="147" t="s">
        <v>95</v>
      </c>
      <c r="E165" s="147" t="s">
        <v>96</v>
      </c>
      <c r="F165" s="147">
        <v>146</v>
      </c>
      <c r="G165" s="147">
        <v>2</v>
      </c>
      <c r="H165" s="147">
        <v>719573</v>
      </c>
      <c r="I165" s="147" t="s">
        <v>259</v>
      </c>
      <c r="J165" s="158">
        <v>12</v>
      </c>
      <c r="K165" s="147" t="s">
        <v>64</v>
      </c>
      <c r="L165" s="148" t="s">
        <v>113</v>
      </c>
      <c r="M165" s="147" t="s">
        <v>99</v>
      </c>
      <c r="N165" s="146" t="s">
        <v>91</v>
      </c>
      <c r="O165" s="146">
        <v>12</v>
      </c>
      <c r="P165" s="148">
        <v>12</v>
      </c>
      <c r="Q165" s="148"/>
      <c r="R165" s="147"/>
      <c r="S165" s="149">
        <f>TABLAINV[[#This Row],[Conteo Físico]]-TABLAINV[[#This Row],[Cant. UND]]</f>
        <v>0</v>
      </c>
      <c r="T1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5" s="150" t="str">
        <f>IFERROR(IF(MOD(TABLAINV[[#This Row],[C]],2)=0,"PAR","IMPAR"),"Zona")</f>
        <v>PAR</v>
      </c>
      <c r="W165" s="151"/>
      <c r="X165" s="152">
        <f>IFERROR(IF(TABLAINV[[#This Row],[Cant. UND]]=0,TABLAINV[[#This Row],[PMV]]*TABLAINV[[#This Row],[Conteo Físico]],TABLAINV[[#This Row],[PMV]]*TABLAINV[[#This Row],[Cant. UND]]),0)</f>
        <v>0</v>
      </c>
      <c r="Y165" s="152">
        <f>IFERROR(ABS(TABLAINV[[#This Row],[PMV]]*TABLAINV[[#This Row],[Diferencia]]),0)</f>
        <v>0</v>
      </c>
      <c r="Z165" s="153">
        <f>IFERROR(VLOOKUP(TABLAINV[[#This Row],[Codigo Estado]],unds!O:P,2,0),"PEND.")</f>
        <v>2001</v>
      </c>
      <c r="AA165" s="153" t="str">
        <f t="shared" si="10"/>
        <v>CD09</v>
      </c>
      <c r="AB165" s="154">
        <f t="shared" ca="1" si="11"/>
        <v>45828</v>
      </c>
      <c r="AC165" s="155"/>
      <c r="AD165" s="155"/>
      <c r="AE165" s="155"/>
      <c r="AF165" s="155"/>
    </row>
    <row r="166" spans="1:32" s="156" customFormat="1" ht="24" customHeight="1" x14ac:dyDescent="0.2">
      <c r="A166" s="157" t="str">
        <f t="shared" si="9"/>
        <v>MRC01</v>
      </c>
      <c r="B166" s="145" t="str">
        <f>IF(TABLAINV[[#This Row],[Z]]="","",D166&amp;"."&amp;TEXT(E166,"000")&amp;"."&amp;TEXT(F166,"000")&amp;"."&amp;TEXT(G166,"000"))</f>
        <v>MR.C01.146.003</v>
      </c>
      <c r="C166" s="146"/>
      <c r="D166" s="147" t="s">
        <v>95</v>
      </c>
      <c r="E166" s="147" t="s">
        <v>96</v>
      </c>
      <c r="F166" s="147">
        <v>146</v>
      </c>
      <c r="G166" s="147">
        <v>3</v>
      </c>
      <c r="H166" s="147">
        <v>1024529</v>
      </c>
      <c r="I166" s="147" t="s">
        <v>260</v>
      </c>
      <c r="J166" s="158">
        <v>15</v>
      </c>
      <c r="K166" s="147" t="s">
        <v>64</v>
      </c>
      <c r="L166" s="148" t="s">
        <v>212</v>
      </c>
      <c r="M166" s="147" t="s">
        <v>99</v>
      </c>
      <c r="N166" s="146" t="s">
        <v>91</v>
      </c>
      <c r="O166" s="146">
        <v>15</v>
      </c>
      <c r="P166" s="148">
        <v>15</v>
      </c>
      <c r="Q166" s="148"/>
      <c r="R166" s="147"/>
      <c r="S166" s="149">
        <f>TABLAINV[[#This Row],[Conteo Físico]]-TABLAINV[[#This Row],[Cant. UND]]</f>
        <v>0</v>
      </c>
      <c r="T1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6" s="150" t="str">
        <f>IFERROR(IF(MOD(TABLAINV[[#This Row],[C]],2)=0,"PAR","IMPAR"),"Zona")</f>
        <v>PAR</v>
      </c>
      <c r="W166" s="151"/>
      <c r="X166" s="152">
        <f>IFERROR(IF(TABLAINV[[#This Row],[Cant. UND]]=0,TABLAINV[[#This Row],[PMV]]*TABLAINV[[#This Row],[Conteo Físico]],TABLAINV[[#This Row],[PMV]]*TABLAINV[[#This Row],[Cant. UND]]),0)</f>
        <v>0</v>
      </c>
      <c r="Y166" s="152">
        <f>IFERROR(ABS(TABLAINV[[#This Row],[PMV]]*TABLAINV[[#This Row],[Diferencia]]),0)</f>
        <v>0</v>
      </c>
      <c r="Z166" s="153">
        <f>IFERROR(VLOOKUP(TABLAINV[[#This Row],[Codigo Estado]],unds!O:P,2,0),"PEND.")</f>
        <v>2001</v>
      </c>
      <c r="AA166" s="153" t="str">
        <f t="shared" si="10"/>
        <v>CD09</v>
      </c>
      <c r="AB166" s="154">
        <f t="shared" ca="1" si="11"/>
        <v>45828</v>
      </c>
      <c r="AC166" s="155"/>
      <c r="AD166" s="155"/>
      <c r="AE166" s="155"/>
      <c r="AF166" s="155"/>
    </row>
    <row r="167" spans="1:32" s="156" customFormat="1" ht="24" customHeight="1" x14ac:dyDescent="0.2">
      <c r="A167" s="157" t="str">
        <f t="shared" si="9"/>
        <v>MRC01</v>
      </c>
      <c r="B167" s="145" t="str">
        <f>IF(TABLAINV[[#This Row],[Z]]="","",D167&amp;"."&amp;TEXT(E167,"000")&amp;"."&amp;TEXT(F167,"000")&amp;"."&amp;TEXT(G167,"000"))</f>
        <v>MR.C01.146.003</v>
      </c>
      <c r="C167" s="146"/>
      <c r="D167" s="147" t="s">
        <v>95</v>
      </c>
      <c r="E167" s="147" t="s">
        <v>96</v>
      </c>
      <c r="F167" s="147">
        <v>146</v>
      </c>
      <c r="G167" s="147">
        <v>3</v>
      </c>
      <c r="H167" s="147">
        <v>48223001</v>
      </c>
      <c r="I167" s="147" t="s">
        <v>261</v>
      </c>
      <c r="J167" s="158">
        <v>3</v>
      </c>
      <c r="K167" s="147" t="s">
        <v>64</v>
      </c>
      <c r="L167" s="148" t="s">
        <v>98</v>
      </c>
      <c r="M167" s="147" t="s">
        <v>99</v>
      </c>
      <c r="N167" s="146" t="s">
        <v>91</v>
      </c>
      <c r="O167" s="146">
        <v>3</v>
      </c>
      <c r="P167" s="148">
        <v>3</v>
      </c>
      <c r="Q167" s="148"/>
      <c r="R167" s="147"/>
      <c r="S167" s="149">
        <f>TABLAINV[[#This Row],[Conteo Físico]]-TABLAINV[[#This Row],[Cant. UND]]</f>
        <v>0</v>
      </c>
      <c r="T1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7" s="150" t="str">
        <f>IFERROR(IF(MOD(TABLAINV[[#This Row],[C]],2)=0,"PAR","IMPAR"),"Zona")</f>
        <v>PAR</v>
      </c>
      <c r="W167" s="151"/>
      <c r="X167" s="152">
        <f>IFERROR(IF(TABLAINV[[#This Row],[Cant. UND]]=0,TABLAINV[[#This Row],[PMV]]*TABLAINV[[#This Row],[Conteo Físico]],TABLAINV[[#This Row],[PMV]]*TABLAINV[[#This Row],[Cant. UND]]),0)</f>
        <v>0</v>
      </c>
      <c r="Y167" s="152">
        <f>IFERROR(ABS(TABLAINV[[#This Row],[PMV]]*TABLAINV[[#This Row],[Diferencia]]),0)</f>
        <v>0</v>
      </c>
      <c r="Z167" s="153">
        <f>IFERROR(VLOOKUP(TABLAINV[[#This Row],[Codigo Estado]],unds!O:P,2,0),"PEND.")</f>
        <v>2001</v>
      </c>
      <c r="AA167" s="153" t="str">
        <f t="shared" si="10"/>
        <v>CD09</v>
      </c>
      <c r="AB167" s="154">
        <f t="shared" ca="1" si="11"/>
        <v>45828</v>
      </c>
      <c r="AC167" s="155"/>
      <c r="AD167" s="155"/>
      <c r="AE167" s="155"/>
      <c r="AF167" s="155"/>
    </row>
    <row r="168" spans="1:32" s="156" customFormat="1" ht="24" customHeight="1" x14ac:dyDescent="0.2">
      <c r="A168" s="157" t="str">
        <f t="shared" si="9"/>
        <v>MRC01</v>
      </c>
      <c r="B168" s="145" t="str">
        <f>IF(TABLAINV[[#This Row],[Z]]="","",D168&amp;"."&amp;TEXT(E168,"000")&amp;"."&amp;TEXT(F168,"000")&amp;"."&amp;TEXT(G168,"000"))</f>
        <v>MR.C01.146.003</v>
      </c>
      <c r="C168" s="146"/>
      <c r="D168" s="147" t="s">
        <v>95</v>
      </c>
      <c r="E168" s="147" t="s">
        <v>96</v>
      </c>
      <c r="F168" s="147">
        <v>146</v>
      </c>
      <c r="G168" s="147">
        <v>3</v>
      </c>
      <c r="H168" s="147">
        <v>568242</v>
      </c>
      <c r="I168" s="147" t="s">
        <v>169</v>
      </c>
      <c r="J168" s="158">
        <v>12</v>
      </c>
      <c r="K168" s="147" t="s">
        <v>64</v>
      </c>
      <c r="L168" s="148" t="s">
        <v>115</v>
      </c>
      <c r="M168" s="147" t="s">
        <v>99</v>
      </c>
      <c r="N168" s="146" t="s">
        <v>91</v>
      </c>
      <c r="O168" s="146">
        <v>12</v>
      </c>
      <c r="P168" s="148">
        <v>12</v>
      </c>
      <c r="Q168" s="148"/>
      <c r="R168" s="147"/>
      <c r="S168" s="149">
        <f>TABLAINV[[#This Row],[Conteo Físico]]-TABLAINV[[#This Row],[Cant. UND]]</f>
        <v>0</v>
      </c>
      <c r="T1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8" s="150" t="str">
        <f>IFERROR(IF(MOD(TABLAINV[[#This Row],[C]],2)=0,"PAR","IMPAR"),"Zona")</f>
        <v>PAR</v>
      </c>
      <c r="W168" s="151"/>
      <c r="X168" s="152">
        <f>IFERROR(IF(TABLAINV[[#This Row],[Cant. UND]]=0,TABLAINV[[#This Row],[PMV]]*TABLAINV[[#This Row],[Conteo Físico]],TABLAINV[[#This Row],[PMV]]*TABLAINV[[#This Row],[Cant. UND]]),0)</f>
        <v>0</v>
      </c>
      <c r="Y168" s="152">
        <f>IFERROR(ABS(TABLAINV[[#This Row],[PMV]]*TABLAINV[[#This Row],[Diferencia]]),0)</f>
        <v>0</v>
      </c>
      <c r="Z168" s="153">
        <f>IFERROR(VLOOKUP(TABLAINV[[#This Row],[Codigo Estado]],unds!O:P,2,0),"PEND.")</f>
        <v>2001</v>
      </c>
      <c r="AA168" s="153" t="str">
        <f t="shared" si="10"/>
        <v>CD09</v>
      </c>
      <c r="AB168" s="154">
        <f t="shared" ca="1" si="11"/>
        <v>45828</v>
      </c>
      <c r="AC168" s="155"/>
      <c r="AD168" s="155"/>
      <c r="AE168" s="155"/>
      <c r="AF168" s="155"/>
    </row>
    <row r="169" spans="1:32" s="156" customFormat="1" ht="24" customHeight="1" x14ac:dyDescent="0.2">
      <c r="A169" s="157" t="str">
        <f t="shared" si="9"/>
        <v>MRC01</v>
      </c>
      <c r="B169" s="145" t="str">
        <f>IF(TABLAINV[[#This Row],[Z]]="","",D169&amp;"."&amp;TEXT(E169,"000")&amp;"."&amp;TEXT(F169,"000")&amp;"."&amp;TEXT(G169,"000"))</f>
        <v>MR.C01.152.001</v>
      </c>
      <c r="C169" s="146"/>
      <c r="D169" s="147" t="s">
        <v>95</v>
      </c>
      <c r="E169" s="147" t="s">
        <v>96</v>
      </c>
      <c r="F169" s="147">
        <v>152</v>
      </c>
      <c r="G169" s="147">
        <v>1</v>
      </c>
      <c r="H169" s="147">
        <v>508126</v>
      </c>
      <c r="I169" s="147" t="s">
        <v>262</v>
      </c>
      <c r="J169" s="158">
        <v>3</v>
      </c>
      <c r="K169" s="147" t="s">
        <v>64</v>
      </c>
      <c r="L169" s="148" t="s">
        <v>115</v>
      </c>
      <c r="M169" s="147" t="s">
        <v>99</v>
      </c>
      <c r="N169" s="146" t="s">
        <v>91</v>
      </c>
      <c r="O169" s="146">
        <v>3</v>
      </c>
      <c r="P169" s="148">
        <v>3</v>
      </c>
      <c r="Q169" s="148"/>
      <c r="R169" s="147"/>
      <c r="S169" s="149">
        <f>TABLAINV[[#This Row],[Conteo Físico]]-TABLAINV[[#This Row],[Cant. UND]]</f>
        <v>0</v>
      </c>
      <c r="T1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9" s="150" t="str">
        <f>IFERROR(IF(MOD(TABLAINV[[#This Row],[C]],2)=0,"PAR","IMPAR"),"Zona")</f>
        <v>PAR</v>
      </c>
      <c r="W169" s="151"/>
      <c r="X169" s="152">
        <f>IFERROR(IF(TABLAINV[[#This Row],[Cant. UND]]=0,TABLAINV[[#This Row],[PMV]]*TABLAINV[[#This Row],[Conteo Físico]],TABLAINV[[#This Row],[PMV]]*TABLAINV[[#This Row],[Cant. UND]]),0)</f>
        <v>0</v>
      </c>
      <c r="Y169" s="152">
        <f>IFERROR(ABS(TABLAINV[[#This Row],[PMV]]*TABLAINV[[#This Row],[Diferencia]]),0)</f>
        <v>0</v>
      </c>
      <c r="Z169" s="153">
        <f>IFERROR(VLOOKUP(TABLAINV[[#This Row],[Codigo Estado]],unds!O:P,2,0),"PEND.")</f>
        <v>2001</v>
      </c>
      <c r="AA169" s="153" t="str">
        <f t="shared" si="10"/>
        <v>CD09</v>
      </c>
      <c r="AB169" s="154">
        <f t="shared" ca="1" si="11"/>
        <v>45828</v>
      </c>
      <c r="AC169" s="155"/>
      <c r="AD169" s="155"/>
      <c r="AE169" s="155"/>
      <c r="AF169" s="155"/>
    </row>
    <row r="170" spans="1:32" s="156" customFormat="1" ht="24" customHeight="1" x14ac:dyDescent="0.2">
      <c r="A170" s="157" t="str">
        <f t="shared" si="9"/>
        <v>MRC01</v>
      </c>
      <c r="B170" s="145" t="str">
        <f>IF(TABLAINV[[#This Row],[Z]]="","",D170&amp;"."&amp;TEXT(E170,"000")&amp;"."&amp;TEXT(F170,"000")&amp;"."&amp;TEXT(G170,"000"))</f>
        <v>MR.C01.152.001</v>
      </c>
      <c r="C170" s="146"/>
      <c r="D170" s="147" t="s">
        <v>95</v>
      </c>
      <c r="E170" s="147" t="s">
        <v>96</v>
      </c>
      <c r="F170" s="147">
        <v>152</v>
      </c>
      <c r="G170" s="147">
        <v>1</v>
      </c>
      <c r="H170" s="147">
        <v>735373001</v>
      </c>
      <c r="I170" s="147" t="s">
        <v>207</v>
      </c>
      <c r="J170" s="158">
        <v>2</v>
      </c>
      <c r="K170" s="147" t="s">
        <v>64</v>
      </c>
      <c r="L170" s="148" t="s">
        <v>113</v>
      </c>
      <c r="M170" s="147" t="s">
        <v>99</v>
      </c>
      <c r="N170" s="146" t="s">
        <v>91</v>
      </c>
      <c r="O170" s="146">
        <v>2</v>
      </c>
      <c r="P170" s="148">
        <v>2</v>
      </c>
      <c r="Q170" s="148"/>
      <c r="R170" s="147"/>
      <c r="S170" s="149">
        <f>TABLAINV[[#This Row],[Conteo Físico]]-TABLAINV[[#This Row],[Cant. UND]]</f>
        <v>0</v>
      </c>
      <c r="T1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0" s="150" t="str">
        <f>IFERROR(IF(MOD(TABLAINV[[#This Row],[C]],2)=0,"PAR","IMPAR"),"Zona")</f>
        <v>PAR</v>
      </c>
      <c r="W170" s="151"/>
      <c r="X170" s="152">
        <f>IFERROR(IF(TABLAINV[[#This Row],[Cant. UND]]=0,TABLAINV[[#This Row],[PMV]]*TABLAINV[[#This Row],[Conteo Físico]],TABLAINV[[#This Row],[PMV]]*TABLAINV[[#This Row],[Cant. UND]]),0)</f>
        <v>0</v>
      </c>
      <c r="Y170" s="152">
        <f>IFERROR(ABS(TABLAINV[[#This Row],[PMV]]*TABLAINV[[#This Row],[Diferencia]]),0)</f>
        <v>0</v>
      </c>
      <c r="Z170" s="153">
        <f>IFERROR(VLOOKUP(TABLAINV[[#This Row],[Codigo Estado]],unds!O:P,2,0),"PEND.")</f>
        <v>2001</v>
      </c>
      <c r="AA170" s="153" t="str">
        <f t="shared" si="10"/>
        <v>CD09</v>
      </c>
      <c r="AB170" s="154">
        <f t="shared" ca="1" si="11"/>
        <v>45828</v>
      </c>
      <c r="AC170" s="155"/>
      <c r="AD170" s="155"/>
      <c r="AE170" s="155"/>
      <c r="AF170" s="155"/>
    </row>
    <row r="171" spans="1:32" s="156" customFormat="1" ht="24" customHeight="1" x14ac:dyDescent="0.2">
      <c r="A171" s="157" t="str">
        <f t="shared" si="9"/>
        <v>MRC01</v>
      </c>
      <c r="B171" s="145" t="str">
        <f>IF(TABLAINV[[#This Row],[Z]]="","",D171&amp;"."&amp;TEXT(E171,"000")&amp;"."&amp;TEXT(F171,"000")&amp;"."&amp;TEXT(G171,"000"))</f>
        <v>MR.C01.152.002</v>
      </c>
      <c r="C171" s="146"/>
      <c r="D171" s="147" t="s">
        <v>95</v>
      </c>
      <c r="E171" s="147" t="s">
        <v>96</v>
      </c>
      <c r="F171" s="147">
        <v>152</v>
      </c>
      <c r="G171" s="147">
        <v>2</v>
      </c>
      <c r="H171" s="147">
        <v>1015686</v>
      </c>
      <c r="I171" s="147" t="s">
        <v>248</v>
      </c>
      <c r="J171" s="158">
        <v>24</v>
      </c>
      <c r="K171" s="147" t="s">
        <v>64</v>
      </c>
      <c r="L171" s="148" t="s">
        <v>98</v>
      </c>
      <c r="M171" s="147" t="s">
        <v>99</v>
      </c>
      <c r="N171" s="146" t="s">
        <v>91</v>
      </c>
      <c r="O171" s="146">
        <v>24</v>
      </c>
      <c r="P171" s="148">
        <v>24</v>
      </c>
      <c r="Q171" s="148"/>
      <c r="R171" s="147"/>
      <c r="S171" s="149">
        <f>TABLAINV[[#This Row],[Conteo Físico]]-TABLAINV[[#This Row],[Cant. UND]]</f>
        <v>0</v>
      </c>
      <c r="T1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1" s="150" t="str">
        <f>IFERROR(IF(MOD(TABLAINV[[#This Row],[C]],2)=0,"PAR","IMPAR"),"Zona")</f>
        <v>PAR</v>
      </c>
      <c r="W171" s="151"/>
      <c r="X171" s="152">
        <f>IFERROR(IF(TABLAINV[[#This Row],[Cant. UND]]=0,TABLAINV[[#This Row],[PMV]]*TABLAINV[[#This Row],[Conteo Físico]],TABLAINV[[#This Row],[PMV]]*TABLAINV[[#This Row],[Cant. UND]]),0)</f>
        <v>0</v>
      </c>
      <c r="Y171" s="152">
        <f>IFERROR(ABS(TABLAINV[[#This Row],[PMV]]*TABLAINV[[#This Row],[Diferencia]]),0)</f>
        <v>0</v>
      </c>
      <c r="Z171" s="153">
        <f>IFERROR(VLOOKUP(TABLAINV[[#This Row],[Codigo Estado]],unds!O:P,2,0),"PEND.")</f>
        <v>2001</v>
      </c>
      <c r="AA171" s="153" t="str">
        <f t="shared" si="10"/>
        <v>CD09</v>
      </c>
      <c r="AB171" s="154">
        <f t="shared" ca="1" si="11"/>
        <v>45828</v>
      </c>
      <c r="AC171" s="155"/>
      <c r="AD171" s="155"/>
      <c r="AE171" s="155"/>
      <c r="AF171" s="155"/>
    </row>
    <row r="172" spans="1:32" s="156" customFormat="1" ht="24" customHeight="1" x14ac:dyDescent="0.2">
      <c r="A172" s="157" t="str">
        <f t="shared" si="9"/>
        <v>MRC01</v>
      </c>
      <c r="B172" s="145" t="str">
        <f>IF(TABLAINV[[#This Row],[Z]]="","",D172&amp;"."&amp;TEXT(E172,"000")&amp;"."&amp;TEXT(F172,"000")&amp;"."&amp;TEXT(G172,"000"))</f>
        <v>MR.C01.152.002</v>
      </c>
      <c r="C172" s="146"/>
      <c r="D172" s="147" t="s">
        <v>95</v>
      </c>
      <c r="E172" s="147" t="s">
        <v>96</v>
      </c>
      <c r="F172" s="147">
        <v>152</v>
      </c>
      <c r="G172" s="147">
        <v>2</v>
      </c>
      <c r="H172" s="147">
        <v>143871002</v>
      </c>
      <c r="I172" s="147" t="s">
        <v>263</v>
      </c>
      <c r="J172" s="158">
        <v>6</v>
      </c>
      <c r="K172" s="147" t="s">
        <v>64</v>
      </c>
      <c r="L172" s="148" t="s">
        <v>115</v>
      </c>
      <c r="M172" s="147" t="s">
        <v>99</v>
      </c>
      <c r="N172" s="146" t="s">
        <v>91</v>
      </c>
      <c r="O172" s="146">
        <v>6</v>
      </c>
      <c r="P172" s="148">
        <v>6</v>
      </c>
      <c r="Q172" s="148"/>
      <c r="R172" s="147"/>
      <c r="S172" s="149">
        <f>TABLAINV[[#This Row],[Conteo Físico]]-TABLAINV[[#This Row],[Cant. UND]]</f>
        <v>0</v>
      </c>
      <c r="T1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2" s="150" t="str">
        <f>IFERROR(IF(MOD(TABLAINV[[#This Row],[C]],2)=0,"PAR","IMPAR"),"Zona")</f>
        <v>PAR</v>
      </c>
      <c r="W172" s="151"/>
      <c r="X172" s="152">
        <f>IFERROR(IF(TABLAINV[[#This Row],[Cant. UND]]=0,TABLAINV[[#This Row],[PMV]]*TABLAINV[[#This Row],[Conteo Físico]],TABLAINV[[#This Row],[PMV]]*TABLAINV[[#This Row],[Cant. UND]]),0)</f>
        <v>0</v>
      </c>
      <c r="Y172" s="152">
        <f>IFERROR(ABS(TABLAINV[[#This Row],[PMV]]*TABLAINV[[#This Row],[Diferencia]]),0)</f>
        <v>0</v>
      </c>
      <c r="Z172" s="153">
        <f>IFERROR(VLOOKUP(TABLAINV[[#This Row],[Codigo Estado]],unds!O:P,2,0),"PEND.")</f>
        <v>2001</v>
      </c>
      <c r="AA172" s="153" t="str">
        <f t="shared" si="10"/>
        <v>CD09</v>
      </c>
      <c r="AB172" s="154">
        <f t="shared" ca="1" si="11"/>
        <v>45828</v>
      </c>
      <c r="AC172" s="155"/>
      <c r="AD172" s="155"/>
      <c r="AE172" s="155"/>
      <c r="AF172" s="155"/>
    </row>
    <row r="173" spans="1:32" s="156" customFormat="1" ht="24" customHeight="1" x14ac:dyDescent="0.2">
      <c r="A173" s="157" t="str">
        <f t="shared" si="9"/>
        <v>MRC01</v>
      </c>
      <c r="B173" s="145" t="str">
        <f>IF(TABLAINV[[#This Row],[Z]]="","",D173&amp;"."&amp;TEXT(E173,"000")&amp;"."&amp;TEXT(F173,"000")&amp;"."&amp;TEXT(G173,"000"))</f>
        <v>MR.C01.152.002</v>
      </c>
      <c r="C173" s="146"/>
      <c r="D173" s="147" t="s">
        <v>95</v>
      </c>
      <c r="E173" s="147" t="s">
        <v>96</v>
      </c>
      <c r="F173" s="147">
        <v>152</v>
      </c>
      <c r="G173" s="147">
        <v>2</v>
      </c>
      <c r="H173" s="147">
        <v>470338</v>
      </c>
      <c r="I173" s="147" t="s">
        <v>264</v>
      </c>
      <c r="J173" s="158">
        <v>1</v>
      </c>
      <c r="K173" s="147" t="s">
        <v>64</v>
      </c>
      <c r="L173" s="148" t="s">
        <v>265</v>
      </c>
      <c r="M173" s="147" t="s">
        <v>99</v>
      </c>
      <c r="N173" s="146" t="s">
        <v>91</v>
      </c>
      <c r="O173" s="146">
        <v>1</v>
      </c>
      <c r="P173" s="148">
        <v>1</v>
      </c>
      <c r="Q173" s="148"/>
      <c r="R173" s="147"/>
      <c r="S173" s="149">
        <f>TABLAINV[[#This Row],[Conteo Físico]]-TABLAINV[[#This Row],[Cant. UND]]</f>
        <v>0</v>
      </c>
      <c r="T1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3" s="150" t="str">
        <f>IFERROR(IF(MOD(TABLAINV[[#This Row],[C]],2)=0,"PAR","IMPAR"),"Zona")</f>
        <v>PAR</v>
      </c>
      <c r="W173" s="151"/>
      <c r="X173" s="152">
        <f>IFERROR(IF(TABLAINV[[#This Row],[Cant. UND]]=0,TABLAINV[[#This Row],[PMV]]*TABLAINV[[#This Row],[Conteo Físico]],TABLAINV[[#This Row],[PMV]]*TABLAINV[[#This Row],[Cant. UND]]),0)</f>
        <v>0</v>
      </c>
      <c r="Y173" s="152">
        <f>IFERROR(ABS(TABLAINV[[#This Row],[PMV]]*TABLAINV[[#This Row],[Diferencia]]),0)</f>
        <v>0</v>
      </c>
      <c r="Z173" s="153">
        <f>IFERROR(VLOOKUP(TABLAINV[[#This Row],[Codigo Estado]],unds!O:P,2,0),"PEND.")</f>
        <v>2001</v>
      </c>
      <c r="AA173" s="153" t="str">
        <f t="shared" si="10"/>
        <v>CD09</v>
      </c>
      <c r="AB173" s="154">
        <f t="shared" ca="1" si="11"/>
        <v>45828</v>
      </c>
      <c r="AC173" s="155"/>
      <c r="AD173" s="155"/>
      <c r="AE173" s="155"/>
      <c r="AF173" s="155"/>
    </row>
    <row r="174" spans="1:32" s="156" customFormat="1" ht="24" customHeight="1" x14ac:dyDescent="0.2">
      <c r="A174" s="157" t="str">
        <f t="shared" si="9"/>
        <v>MRC01</v>
      </c>
      <c r="B174" s="145" t="str">
        <f>IF(TABLAINV[[#This Row],[Z]]="","",D174&amp;"."&amp;TEXT(E174,"000")&amp;"."&amp;TEXT(F174,"000")&amp;"."&amp;TEXT(G174,"000"))</f>
        <v>MR.C01.152.002</v>
      </c>
      <c r="C174" s="146"/>
      <c r="D174" s="147" t="s">
        <v>95</v>
      </c>
      <c r="E174" s="147" t="s">
        <v>96</v>
      </c>
      <c r="F174" s="147">
        <v>152</v>
      </c>
      <c r="G174" s="147">
        <v>2</v>
      </c>
      <c r="H174" s="147">
        <v>518476004</v>
      </c>
      <c r="I174" s="147" t="s">
        <v>266</v>
      </c>
      <c r="J174" s="158">
        <v>3</v>
      </c>
      <c r="K174" s="147" t="s">
        <v>64</v>
      </c>
      <c r="L174" s="148" t="s">
        <v>115</v>
      </c>
      <c r="M174" s="147" t="s">
        <v>99</v>
      </c>
      <c r="N174" s="146" t="s">
        <v>91</v>
      </c>
      <c r="O174" s="146">
        <v>3</v>
      </c>
      <c r="P174" s="148">
        <v>3</v>
      </c>
      <c r="Q174" s="148"/>
      <c r="R174" s="147"/>
      <c r="S174" s="149">
        <f>TABLAINV[[#This Row],[Conteo Físico]]-TABLAINV[[#This Row],[Cant. UND]]</f>
        <v>0</v>
      </c>
      <c r="T1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4" s="150" t="str">
        <f>IFERROR(IF(MOD(TABLAINV[[#This Row],[C]],2)=0,"PAR","IMPAR"),"Zona")</f>
        <v>PAR</v>
      </c>
      <c r="W174" s="151"/>
      <c r="X174" s="152">
        <f>IFERROR(IF(TABLAINV[[#This Row],[Cant. UND]]=0,TABLAINV[[#This Row],[PMV]]*TABLAINV[[#This Row],[Conteo Físico]],TABLAINV[[#This Row],[PMV]]*TABLAINV[[#This Row],[Cant. UND]]),0)</f>
        <v>0</v>
      </c>
      <c r="Y174" s="152">
        <f>IFERROR(ABS(TABLAINV[[#This Row],[PMV]]*TABLAINV[[#This Row],[Diferencia]]),0)</f>
        <v>0</v>
      </c>
      <c r="Z174" s="153">
        <f>IFERROR(VLOOKUP(TABLAINV[[#This Row],[Codigo Estado]],unds!O:P,2,0),"PEND.")</f>
        <v>2001</v>
      </c>
      <c r="AA174" s="153" t="str">
        <f t="shared" si="10"/>
        <v>CD09</v>
      </c>
      <c r="AB174" s="154">
        <f t="shared" ca="1" si="11"/>
        <v>45828</v>
      </c>
      <c r="AC174" s="155"/>
      <c r="AD174" s="155"/>
      <c r="AE174" s="155"/>
      <c r="AF174" s="155"/>
    </row>
    <row r="175" spans="1:32" s="156" customFormat="1" ht="24" customHeight="1" x14ac:dyDescent="0.2">
      <c r="A175" s="157" t="str">
        <f t="shared" si="9"/>
        <v>MRC01</v>
      </c>
      <c r="B175" s="145" t="str">
        <f>IF(TABLAINV[[#This Row],[Z]]="","",D175&amp;"."&amp;TEXT(E175,"000")&amp;"."&amp;TEXT(F175,"000")&amp;"."&amp;TEXT(G175,"000"))</f>
        <v>MR.C01.152.002</v>
      </c>
      <c r="C175" s="146"/>
      <c r="D175" s="147" t="s">
        <v>95</v>
      </c>
      <c r="E175" s="147" t="s">
        <v>96</v>
      </c>
      <c r="F175" s="147">
        <v>152</v>
      </c>
      <c r="G175" s="147">
        <v>2</v>
      </c>
      <c r="H175" s="147">
        <v>59505002</v>
      </c>
      <c r="I175" s="147" t="s">
        <v>267</v>
      </c>
      <c r="J175" s="158">
        <v>18</v>
      </c>
      <c r="K175" s="147" t="s">
        <v>64</v>
      </c>
      <c r="L175" s="148" t="s">
        <v>98</v>
      </c>
      <c r="M175" s="147" t="s">
        <v>99</v>
      </c>
      <c r="N175" s="146" t="s">
        <v>91</v>
      </c>
      <c r="O175" s="146">
        <v>18</v>
      </c>
      <c r="P175" s="148">
        <v>18</v>
      </c>
      <c r="Q175" s="148"/>
      <c r="R175" s="147"/>
      <c r="S175" s="149">
        <f>TABLAINV[[#This Row],[Conteo Físico]]-TABLAINV[[#This Row],[Cant. UND]]</f>
        <v>0</v>
      </c>
      <c r="T1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5" s="150" t="str">
        <f>IFERROR(IF(MOD(TABLAINV[[#This Row],[C]],2)=0,"PAR","IMPAR"),"Zona")</f>
        <v>PAR</v>
      </c>
      <c r="W175" s="151"/>
      <c r="X175" s="152">
        <f>IFERROR(IF(TABLAINV[[#This Row],[Cant. UND]]=0,TABLAINV[[#This Row],[PMV]]*TABLAINV[[#This Row],[Conteo Físico]],TABLAINV[[#This Row],[PMV]]*TABLAINV[[#This Row],[Cant. UND]]),0)</f>
        <v>0</v>
      </c>
      <c r="Y175" s="152">
        <f>IFERROR(ABS(TABLAINV[[#This Row],[PMV]]*TABLAINV[[#This Row],[Diferencia]]),0)</f>
        <v>0</v>
      </c>
      <c r="Z175" s="153">
        <f>IFERROR(VLOOKUP(TABLAINV[[#This Row],[Codigo Estado]],unds!O:P,2,0),"PEND.")</f>
        <v>2001</v>
      </c>
      <c r="AA175" s="153" t="str">
        <f t="shared" si="10"/>
        <v>CD09</v>
      </c>
      <c r="AB175" s="154">
        <f t="shared" ca="1" si="11"/>
        <v>45828</v>
      </c>
      <c r="AC175" s="155"/>
      <c r="AD175" s="155"/>
      <c r="AE175" s="155"/>
      <c r="AF175" s="155"/>
    </row>
    <row r="176" spans="1:32" s="156" customFormat="1" ht="24" customHeight="1" x14ac:dyDescent="0.2">
      <c r="A176" s="157" t="str">
        <f t="shared" si="9"/>
        <v>MRC01</v>
      </c>
      <c r="B176" s="145" t="str">
        <f>IF(TABLAINV[[#This Row],[Z]]="","",D176&amp;"."&amp;TEXT(E176,"000")&amp;"."&amp;TEXT(F176,"000")&amp;"."&amp;TEXT(G176,"000"))</f>
        <v>MR.C01.152.002</v>
      </c>
      <c r="C176" s="146"/>
      <c r="D176" s="147" t="s">
        <v>95</v>
      </c>
      <c r="E176" s="147" t="s">
        <v>96</v>
      </c>
      <c r="F176" s="147">
        <v>152</v>
      </c>
      <c r="G176" s="147">
        <v>2</v>
      </c>
      <c r="H176" s="147">
        <v>735373001</v>
      </c>
      <c r="I176" s="147" t="s">
        <v>207</v>
      </c>
      <c r="J176" s="158">
        <v>5</v>
      </c>
      <c r="K176" s="147" t="s">
        <v>64</v>
      </c>
      <c r="L176" s="148" t="s">
        <v>113</v>
      </c>
      <c r="M176" s="147" t="s">
        <v>99</v>
      </c>
      <c r="N176" s="146" t="s">
        <v>91</v>
      </c>
      <c r="O176" s="146">
        <v>5</v>
      </c>
      <c r="P176" s="148">
        <v>5</v>
      </c>
      <c r="Q176" s="148"/>
      <c r="R176" s="147"/>
      <c r="S176" s="149">
        <f>TABLAINV[[#This Row],[Conteo Físico]]-TABLAINV[[#This Row],[Cant. UND]]</f>
        <v>0</v>
      </c>
      <c r="T1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6" s="150" t="str">
        <f>IFERROR(IF(MOD(TABLAINV[[#This Row],[C]],2)=0,"PAR","IMPAR"),"Zona")</f>
        <v>PAR</v>
      </c>
      <c r="W176" s="151"/>
      <c r="X176" s="152">
        <f>IFERROR(IF(TABLAINV[[#This Row],[Cant. UND]]=0,TABLAINV[[#This Row],[PMV]]*TABLAINV[[#This Row],[Conteo Físico]],TABLAINV[[#This Row],[PMV]]*TABLAINV[[#This Row],[Cant. UND]]),0)</f>
        <v>0</v>
      </c>
      <c r="Y176" s="152">
        <f>IFERROR(ABS(TABLAINV[[#This Row],[PMV]]*TABLAINV[[#This Row],[Diferencia]]),0)</f>
        <v>0</v>
      </c>
      <c r="Z176" s="153">
        <f>IFERROR(VLOOKUP(TABLAINV[[#This Row],[Codigo Estado]],unds!O:P,2,0),"PEND.")</f>
        <v>2001</v>
      </c>
      <c r="AA176" s="153" t="str">
        <f t="shared" si="10"/>
        <v>CD09</v>
      </c>
      <c r="AB176" s="154">
        <f t="shared" ca="1" si="11"/>
        <v>45828</v>
      </c>
      <c r="AC176" s="155"/>
      <c r="AD176" s="155"/>
      <c r="AE176" s="155"/>
      <c r="AF176" s="155"/>
    </row>
    <row r="177" spans="1:32" s="156" customFormat="1" ht="24" customHeight="1" x14ac:dyDescent="0.2">
      <c r="A177" s="157" t="str">
        <f t="shared" si="9"/>
        <v>MRC01</v>
      </c>
      <c r="B177" s="145" t="str">
        <f>IF(TABLAINV[[#This Row],[Z]]="","",D177&amp;"."&amp;TEXT(E177,"000")&amp;"."&amp;TEXT(F177,"000")&amp;"."&amp;TEXT(G177,"000"))</f>
        <v>MR.C01.152.003</v>
      </c>
      <c r="C177" s="146"/>
      <c r="D177" s="147" t="s">
        <v>95</v>
      </c>
      <c r="E177" s="147" t="s">
        <v>96</v>
      </c>
      <c r="F177" s="147">
        <v>152</v>
      </c>
      <c r="G177" s="147">
        <v>3</v>
      </c>
      <c r="H177" s="147">
        <v>4993</v>
      </c>
      <c r="I177" s="147" t="s">
        <v>268</v>
      </c>
      <c r="J177" s="158">
        <v>10</v>
      </c>
      <c r="K177" s="147" t="s">
        <v>64</v>
      </c>
      <c r="L177" s="148" t="s">
        <v>212</v>
      </c>
      <c r="M177" s="147" t="s">
        <v>99</v>
      </c>
      <c r="N177" s="146" t="s">
        <v>91</v>
      </c>
      <c r="O177" s="146">
        <v>10</v>
      </c>
      <c r="P177" s="148">
        <v>10</v>
      </c>
      <c r="Q177" s="148"/>
      <c r="R177" s="147"/>
      <c r="S177" s="149">
        <f>TABLAINV[[#This Row],[Conteo Físico]]-TABLAINV[[#This Row],[Cant. UND]]</f>
        <v>0</v>
      </c>
      <c r="T1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7" s="150" t="str">
        <f>IFERROR(IF(MOD(TABLAINV[[#This Row],[C]],2)=0,"PAR","IMPAR"),"Zona")</f>
        <v>PAR</v>
      </c>
      <c r="W177" s="151"/>
      <c r="X177" s="152">
        <f>IFERROR(IF(TABLAINV[[#This Row],[Cant. UND]]=0,TABLAINV[[#This Row],[PMV]]*TABLAINV[[#This Row],[Conteo Físico]],TABLAINV[[#This Row],[PMV]]*TABLAINV[[#This Row],[Cant. UND]]),0)</f>
        <v>0</v>
      </c>
      <c r="Y177" s="152">
        <f>IFERROR(ABS(TABLAINV[[#This Row],[PMV]]*TABLAINV[[#This Row],[Diferencia]]),0)</f>
        <v>0</v>
      </c>
      <c r="Z177" s="153">
        <f>IFERROR(VLOOKUP(TABLAINV[[#This Row],[Codigo Estado]],unds!O:P,2,0),"PEND.")</f>
        <v>2001</v>
      </c>
      <c r="AA177" s="153" t="str">
        <f t="shared" si="10"/>
        <v>CD09</v>
      </c>
      <c r="AB177" s="154">
        <f t="shared" ca="1" si="11"/>
        <v>45828</v>
      </c>
      <c r="AC177" s="155"/>
      <c r="AD177" s="155"/>
      <c r="AE177" s="155"/>
      <c r="AF177" s="155"/>
    </row>
    <row r="178" spans="1:32" s="156" customFormat="1" ht="24" customHeight="1" x14ac:dyDescent="0.2">
      <c r="A178" s="157" t="str">
        <f t="shared" si="9"/>
        <v>MRC01</v>
      </c>
      <c r="B178" s="145" t="str">
        <f>IF(TABLAINV[[#This Row],[Z]]="","",D178&amp;"."&amp;TEXT(E178,"000")&amp;"."&amp;TEXT(F178,"000")&amp;"."&amp;TEXT(G178,"000"))</f>
        <v>MR.C01.152.003</v>
      </c>
      <c r="C178" s="146"/>
      <c r="D178" s="147" t="s">
        <v>95</v>
      </c>
      <c r="E178" s="147" t="s">
        <v>96</v>
      </c>
      <c r="F178" s="147">
        <v>152</v>
      </c>
      <c r="G178" s="147">
        <v>3</v>
      </c>
      <c r="H178" s="147">
        <v>506514</v>
      </c>
      <c r="I178" s="147" t="s">
        <v>269</v>
      </c>
      <c r="J178" s="158">
        <v>9</v>
      </c>
      <c r="K178" s="147" t="s">
        <v>64</v>
      </c>
      <c r="L178" s="148" t="s">
        <v>115</v>
      </c>
      <c r="M178" s="147" t="s">
        <v>99</v>
      </c>
      <c r="N178" s="146" t="s">
        <v>91</v>
      </c>
      <c r="O178" s="146">
        <v>9</v>
      </c>
      <c r="P178" s="148">
        <v>9</v>
      </c>
      <c r="Q178" s="148"/>
      <c r="R178" s="147"/>
      <c r="S178" s="149">
        <f>TABLAINV[[#This Row],[Conteo Físico]]-TABLAINV[[#This Row],[Cant. UND]]</f>
        <v>0</v>
      </c>
      <c r="T1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8" s="150" t="str">
        <f>IFERROR(IF(MOD(TABLAINV[[#This Row],[C]],2)=0,"PAR","IMPAR"),"Zona")</f>
        <v>PAR</v>
      </c>
      <c r="W178" s="151"/>
      <c r="X178" s="152">
        <f>IFERROR(IF(TABLAINV[[#This Row],[Cant. UND]]=0,TABLAINV[[#This Row],[PMV]]*TABLAINV[[#This Row],[Conteo Físico]],TABLAINV[[#This Row],[PMV]]*TABLAINV[[#This Row],[Cant. UND]]),0)</f>
        <v>0</v>
      </c>
      <c r="Y178" s="152">
        <f>IFERROR(ABS(TABLAINV[[#This Row],[PMV]]*TABLAINV[[#This Row],[Diferencia]]),0)</f>
        <v>0</v>
      </c>
      <c r="Z178" s="153">
        <f>IFERROR(VLOOKUP(TABLAINV[[#This Row],[Codigo Estado]],unds!O:P,2,0),"PEND.")</f>
        <v>2001</v>
      </c>
      <c r="AA178" s="153" t="str">
        <f t="shared" si="10"/>
        <v>CD09</v>
      </c>
      <c r="AB178" s="154">
        <f t="shared" ca="1" si="11"/>
        <v>45828</v>
      </c>
      <c r="AC178" s="155"/>
      <c r="AD178" s="155"/>
      <c r="AE178" s="155"/>
      <c r="AF178" s="155"/>
    </row>
    <row r="179" spans="1:32" s="156" customFormat="1" ht="24" customHeight="1" x14ac:dyDescent="0.2">
      <c r="A179" s="157" t="str">
        <f t="shared" si="9"/>
        <v>MRC01</v>
      </c>
      <c r="B179" s="145" t="str">
        <f>IF(TABLAINV[[#This Row],[Z]]="","",D179&amp;"."&amp;TEXT(E179,"000")&amp;"."&amp;TEXT(F179,"000")&amp;"."&amp;TEXT(G179,"000"))</f>
        <v>MR.C01.152.003</v>
      </c>
      <c r="C179" s="146"/>
      <c r="D179" s="147" t="s">
        <v>95</v>
      </c>
      <c r="E179" s="147" t="s">
        <v>96</v>
      </c>
      <c r="F179" s="147">
        <v>152</v>
      </c>
      <c r="G179" s="147">
        <v>3</v>
      </c>
      <c r="H179" s="147">
        <v>768104</v>
      </c>
      <c r="I179" s="147" t="s">
        <v>270</v>
      </c>
      <c r="J179" s="158">
        <v>8</v>
      </c>
      <c r="K179" s="147" t="s">
        <v>64</v>
      </c>
      <c r="L179" s="148" t="s">
        <v>164</v>
      </c>
      <c r="M179" s="147" t="s">
        <v>99</v>
      </c>
      <c r="N179" s="146" t="s">
        <v>91</v>
      </c>
      <c r="O179" s="146">
        <v>8</v>
      </c>
      <c r="P179" s="148">
        <v>8</v>
      </c>
      <c r="Q179" s="148"/>
      <c r="R179" s="147"/>
      <c r="S179" s="149">
        <f>TABLAINV[[#This Row],[Conteo Físico]]-TABLAINV[[#This Row],[Cant. UND]]</f>
        <v>0</v>
      </c>
      <c r="T1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9" s="150" t="str">
        <f>IFERROR(IF(MOD(TABLAINV[[#This Row],[C]],2)=0,"PAR","IMPAR"),"Zona")</f>
        <v>PAR</v>
      </c>
      <c r="W179" s="151"/>
      <c r="X179" s="152">
        <f>IFERROR(IF(TABLAINV[[#This Row],[Cant. UND]]=0,TABLAINV[[#This Row],[PMV]]*TABLAINV[[#This Row],[Conteo Físico]],TABLAINV[[#This Row],[PMV]]*TABLAINV[[#This Row],[Cant. UND]]),0)</f>
        <v>0</v>
      </c>
      <c r="Y179" s="152">
        <f>IFERROR(ABS(TABLAINV[[#This Row],[PMV]]*TABLAINV[[#This Row],[Diferencia]]),0)</f>
        <v>0</v>
      </c>
      <c r="Z179" s="153">
        <f>IFERROR(VLOOKUP(TABLAINV[[#This Row],[Codigo Estado]],unds!O:P,2,0),"PEND.")</f>
        <v>2001</v>
      </c>
      <c r="AA179" s="153" t="str">
        <f t="shared" si="10"/>
        <v>CD09</v>
      </c>
      <c r="AB179" s="154">
        <f t="shared" ca="1" si="11"/>
        <v>45828</v>
      </c>
      <c r="AC179" s="155"/>
      <c r="AD179" s="155"/>
      <c r="AE179" s="155"/>
      <c r="AF179" s="155"/>
    </row>
    <row r="180" spans="1:32" s="156" customFormat="1" ht="24" customHeight="1" x14ac:dyDescent="0.2">
      <c r="A180" s="157" t="str">
        <f t="shared" si="9"/>
        <v>MRC01</v>
      </c>
      <c r="B180" s="145" t="str">
        <f>IF(TABLAINV[[#This Row],[Z]]="","",D180&amp;"."&amp;TEXT(E180,"000")&amp;"."&amp;TEXT(F180,"000")&amp;"."&amp;TEXT(G180,"000"))</f>
        <v>MR.C01.152.003</v>
      </c>
      <c r="C180" s="146"/>
      <c r="D180" s="147" t="s">
        <v>95</v>
      </c>
      <c r="E180" s="147" t="s">
        <v>96</v>
      </c>
      <c r="F180" s="147">
        <v>152</v>
      </c>
      <c r="G180" s="147">
        <v>3</v>
      </c>
      <c r="H180" s="147">
        <v>768638002</v>
      </c>
      <c r="I180" s="147" t="s">
        <v>271</v>
      </c>
      <c r="J180" s="158">
        <v>5</v>
      </c>
      <c r="K180" s="147" t="s">
        <v>64</v>
      </c>
      <c r="L180" s="148" t="s">
        <v>212</v>
      </c>
      <c r="M180" s="147" t="s">
        <v>99</v>
      </c>
      <c r="N180" s="146" t="s">
        <v>91</v>
      </c>
      <c r="O180" s="146">
        <v>5</v>
      </c>
      <c r="P180" s="148">
        <v>5</v>
      </c>
      <c r="Q180" s="148"/>
      <c r="R180" s="147"/>
      <c r="S180" s="149">
        <f>TABLAINV[[#This Row],[Conteo Físico]]-TABLAINV[[#This Row],[Cant. UND]]</f>
        <v>0</v>
      </c>
      <c r="T1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0" s="150" t="str">
        <f>IFERROR(IF(MOD(TABLAINV[[#This Row],[C]],2)=0,"PAR","IMPAR"),"Zona")</f>
        <v>PAR</v>
      </c>
      <c r="W180" s="151"/>
      <c r="X180" s="152">
        <f>IFERROR(IF(TABLAINV[[#This Row],[Cant. UND]]=0,TABLAINV[[#This Row],[PMV]]*TABLAINV[[#This Row],[Conteo Físico]],TABLAINV[[#This Row],[PMV]]*TABLAINV[[#This Row],[Cant. UND]]),0)</f>
        <v>0</v>
      </c>
      <c r="Y180" s="152">
        <f>IFERROR(ABS(TABLAINV[[#This Row],[PMV]]*TABLAINV[[#This Row],[Diferencia]]),0)</f>
        <v>0</v>
      </c>
      <c r="Z180" s="153">
        <f>IFERROR(VLOOKUP(TABLAINV[[#This Row],[Codigo Estado]],unds!O:P,2,0),"PEND.")</f>
        <v>2001</v>
      </c>
      <c r="AA180" s="153" t="str">
        <f t="shared" si="10"/>
        <v>CD09</v>
      </c>
      <c r="AB180" s="154">
        <f t="shared" ca="1" si="11"/>
        <v>45828</v>
      </c>
      <c r="AC180" s="155"/>
      <c r="AD180" s="155"/>
      <c r="AE180" s="155"/>
      <c r="AF180" s="155"/>
    </row>
    <row r="181" spans="1:32" s="156" customFormat="1" ht="24" customHeight="1" x14ac:dyDescent="0.2">
      <c r="A181" s="157" t="str">
        <f t="shared" si="9"/>
        <v>MRC01</v>
      </c>
      <c r="B181" s="145" t="str">
        <f>IF(TABLAINV[[#This Row],[Z]]="","",D181&amp;"."&amp;TEXT(E181,"000")&amp;"."&amp;TEXT(F181,"000")&amp;"."&amp;TEXT(G181,"000"))</f>
        <v>MR.C01.153.001</v>
      </c>
      <c r="C181" s="146"/>
      <c r="D181" s="147" t="s">
        <v>95</v>
      </c>
      <c r="E181" s="147" t="s">
        <v>96</v>
      </c>
      <c r="F181" s="147">
        <v>153</v>
      </c>
      <c r="G181" s="147">
        <v>1</v>
      </c>
      <c r="H181" s="147">
        <v>225493</v>
      </c>
      <c r="I181" s="147" t="s">
        <v>272</v>
      </c>
      <c r="J181" s="158">
        <v>6</v>
      </c>
      <c r="K181" s="147" t="s">
        <v>64</v>
      </c>
      <c r="L181" s="148" t="s">
        <v>115</v>
      </c>
      <c r="M181" s="147" t="s">
        <v>99</v>
      </c>
      <c r="N181" s="146" t="s">
        <v>91</v>
      </c>
      <c r="O181" s="146">
        <v>6</v>
      </c>
      <c r="P181" s="148">
        <v>6</v>
      </c>
      <c r="Q181" s="148"/>
      <c r="R181" s="147"/>
      <c r="S181" s="149">
        <f>TABLAINV[[#This Row],[Conteo Físico]]-TABLAINV[[#This Row],[Cant. UND]]</f>
        <v>0</v>
      </c>
      <c r="T1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1" s="150" t="str">
        <f>IFERROR(IF(MOD(TABLAINV[[#This Row],[C]],2)=0,"PAR","IMPAR"),"Zona")</f>
        <v>IMPAR</v>
      </c>
      <c r="W181" s="151"/>
      <c r="X181" s="152">
        <f>IFERROR(IF(TABLAINV[[#This Row],[Cant. UND]]=0,TABLAINV[[#This Row],[PMV]]*TABLAINV[[#This Row],[Conteo Físico]],TABLAINV[[#This Row],[PMV]]*TABLAINV[[#This Row],[Cant. UND]]),0)</f>
        <v>0</v>
      </c>
      <c r="Y181" s="152">
        <f>IFERROR(ABS(TABLAINV[[#This Row],[PMV]]*TABLAINV[[#This Row],[Diferencia]]),0)</f>
        <v>0</v>
      </c>
      <c r="Z181" s="153">
        <f>IFERROR(VLOOKUP(TABLAINV[[#This Row],[Codigo Estado]],unds!O:P,2,0),"PEND.")</f>
        <v>2001</v>
      </c>
      <c r="AA181" s="153" t="str">
        <f t="shared" si="10"/>
        <v>CD09</v>
      </c>
      <c r="AB181" s="154">
        <f t="shared" ca="1" si="11"/>
        <v>45828</v>
      </c>
      <c r="AC181" s="155"/>
      <c r="AD181" s="155"/>
      <c r="AE181" s="155"/>
      <c r="AF181" s="155"/>
    </row>
    <row r="182" spans="1:32" s="156" customFormat="1" ht="24" customHeight="1" x14ac:dyDescent="0.2">
      <c r="A182" s="157" t="str">
        <f t="shared" si="9"/>
        <v>MRC01</v>
      </c>
      <c r="B182" s="145" t="str">
        <f>IF(TABLAINV[[#This Row],[Z]]="","",D182&amp;"."&amp;TEXT(E182,"000")&amp;"."&amp;TEXT(F182,"000")&amp;"."&amp;TEXT(G182,"000"))</f>
        <v>MR.C01.153.001</v>
      </c>
      <c r="C182" s="146"/>
      <c r="D182" s="147" t="s">
        <v>95</v>
      </c>
      <c r="E182" s="147" t="s">
        <v>96</v>
      </c>
      <c r="F182" s="147">
        <v>153</v>
      </c>
      <c r="G182" s="147">
        <v>1</v>
      </c>
      <c r="H182" s="147">
        <v>954239003</v>
      </c>
      <c r="I182" s="147" t="s">
        <v>232</v>
      </c>
      <c r="J182" s="158">
        <v>7</v>
      </c>
      <c r="K182" s="147" t="s">
        <v>64</v>
      </c>
      <c r="L182" s="148" t="s">
        <v>233</v>
      </c>
      <c r="M182" s="147" t="s">
        <v>99</v>
      </c>
      <c r="N182" s="146" t="s">
        <v>91</v>
      </c>
      <c r="O182" s="146">
        <v>7</v>
      </c>
      <c r="P182" s="148">
        <v>7</v>
      </c>
      <c r="Q182" s="148"/>
      <c r="R182" s="147"/>
      <c r="S182" s="149">
        <f>TABLAINV[[#This Row],[Conteo Físico]]-TABLAINV[[#This Row],[Cant. UND]]</f>
        <v>0</v>
      </c>
      <c r="T1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2" s="150" t="str">
        <f>IFERROR(IF(MOD(TABLAINV[[#This Row],[C]],2)=0,"PAR","IMPAR"),"Zona")</f>
        <v>IMPAR</v>
      </c>
      <c r="W182" s="151"/>
      <c r="X182" s="152">
        <f>IFERROR(IF(TABLAINV[[#This Row],[Cant. UND]]=0,TABLAINV[[#This Row],[PMV]]*TABLAINV[[#This Row],[Conteo Físico]],TABLAINV[[#This Row],[PMV]]*TABLAINV[[#This Row],[Cant. UND]]),0)</f>
        <v>0</v>
      </c>
      <c r="Y182" s="152">
        <f>IFERROR(ABS(TABLAINV[[#This Row],[PMV]]*TABLAINV[[#This Row],[Diferencia]]),0)</f>
        <v>0</v>
      </c>
      <c r="Z182" s="153">
        <f>IFERROR(VLOOKUP(TABLAINV[[#This Row],[Codigo Estado]],unds!O:P,2,0),"PEND.")</f>
        <v>2001</v>
      </c>
      <c r="AA182" s="153" t="str">
        <f t="shared" si="10"/>
        <v>CD09</v>
      </c>
      <c r="AB182" s="154">
        <f t="shared" ca="1" si="11"/>
        <v>45828</v>
      </c>
      <c r="AC182" s="155"/>
      <c r="AD182" s="155"/>
      <c r="AE182" s="155"/>
      <c r="AF182" s="155"/>
    </row>
    <row r="183" spans="1:32" s="156" customFormat="1" ht="24" customHeight="1" x14ac:dyDescent="0.2">
      <c r="A183" s="157" t="str">
        <f t="shared" si="9"/>
        <v>MRC01</v>
      </c>
      <c r="B183" s="145" t="str">
        <f>IF(TABLAINV[[#This Row],[Z]]="","",D183&amp;"."&amp;TEXT(E183,"000")&amp;"."&amp;TEXT(F183,"000")&amp;"."&amp;TEXT(G183,"000"))</f>
        <v>MR.C01.153.002</v>
      </c>
      <c r="C183" s="146"/>
      <c r="D183" s="147" t="s">
        <v>95</v>
      </c>
      <c r="E183" s="147" t="s">
        <v>96</v>
      </c>
      <c r="F183" s="147">
        <v>153</v>
      </c>
      <c r="G183" s="147">
        <v>2</v>
      </c>
      <c r="H183" s="147">
        <v>203744</v>
      </c>
      <c r="I183" s="147" t="s">
        <v>216</v>
      </c>
      <c r="J183" s="158">
        <v>9</v>
      </c>
      <c r="K183" s="147" t="s">
        <v>64</v>
      </c>
      <c r="L183" s="148" t="s">
        <v>115</v>
      </c>
      <c r="M183" s="147" t="s">
        <v>99</v>
      </c>
      <c r="N183" s="146" t="s">
        <v>91</v>
      </c>
      <c r="O183" s="146">
        <v>9</v>
      </c>
      <c r="P183" s="148">
        <v>9</v>
      </c>
      <c r="Q183" s="148"/>
      <c r="R183" s="147"/>
      <c r="S183" s="149">
        <f>TABLAINV[[#This Row],[Conteo Físico]]-TABLAINV[[#This Row],[Cant. UND]]</f>
        <v>0</v>
      </c>
      <c r="T1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3" s="150" t="str">
        <f>IFERROR(IF(MOD(TABLAINV[[#This Row],[C]],2)=0,"PAR","IMPAR"),"Zona")</f>
        <v>IMPAR</v>
      </c>
      <c r="W183" s="151"/>
      <c r="X183" s="152">
        <f>IFERROR(IF(TABLAINV[[#This Row],[Cant. UND]]=0,TABLAINV[[#This Row],[PMV]]*TABLAINV[[#This Row],[Conteo Físico]],TABLAINV[[#This Row],[PMV]]*TABLAINV[[#This Row],[Cant. UND]]),0)</f>
        <v>0</v>
      </c>
      <c r="Y183" s="152">
        <f>IFERROR(ABS(TABLAINV[[#This Row],[PMV]]*TABLAINV[[#This Row],[Diferencia]]),0)</f>
        <v>0</v>
      </c>
      <c r="Z183" s="153">
        <f>IFERROR(VLOOKUP(TABLAINV[[#This Row],[Codigo Estado]],unds!O:P,2,0),"PEND.")</f>
        <v>2001</v>
      </c>
      <c r="AA183" s="153" t="str">
        <f t="shared" si="10"/>
        <v>CD09</v>
      </c>
      <c r="AB183" s="154">
        <f t="shared" ca="1" si="11"/>
        <v>45828</v>
      </c>
      <c r="AC183" s="155"/>
      <c r="AD183" s="155"/>
      <c r="AE183" s="155"/>
      <c r="AF183" s="155"/>
    </row>
    <row r="184" spans="1:32" s="156" customFormat="1" ht="24" customHeight="1" x14ac:dyDescent="0.2">
      <c r="A184" s="157" t="str">
        <f t="shared" si="9"/>
        <v>MRC01</v>
      </c>
      <c r="B184" s="145" t="str">
        <f>IF(TABLAINV[[#This Row],[Z]]="","",D184&amp;"."&amp;TEXT(E184,"000")&amp;"."&amp;TEXT(F184,"000")&amp;"."&amp;TEXT(G184,"000"))</f>
        <v>MR.C01.153.002</v>
      </c>
      <c r="C184" s="146"/>
      <c r="D184" s="147" t="s">
        <v>95</v>
      </c>
      <c r="E184" s="147" t="s">
        <v>96</v>
      </c>
      <c r="F184" s="147">
        <v>153</v>
      </c>
      <c r="G184" s="147">
        <v>2</v>
      </c>
      <c r="H184" s="147">
        <v>49463001</v>
      </c>
      <c r="I184" s="147" t="s">
        <v>273</v>
      </c>
      <c r="J184" s="158">
        <v>9</v>
      </c>
      <c r="K184" s="147" t="s">
        <v>64</v>
      </c>
      <c r="L184" s="148" t="s">
        <v>115</v>
      </c>
      <c r="M184" s="147" t="s">
        <v>99</v>
      </c>
      <c r="N184" s="146" t="s">
        <v>91</v>
      </c>
      <c r="O184" s="146">
        <v>9</v>
      </c>
      <c r="P184" s="148">
        <v>9</v>
      </c>
      <c r="Q184" s="148"/>
      <c r="R184" s="147"/>
      <c r="S184" s="149">
        <f>TABLAINV[[#This Row],[Conteo Físico]]-TABLAINV[[#This Row],[Cant. UND]]</f>
        <v>0</v>
      </c>
      <c r="T1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4" s="150" t="str">
        <f>IFERROR(IF(MOD(TABLAINV[[#This Row],[C]],2)=0,"PAR","IMPAR"),"Zona")</f>
        <v>IMPAR</v>
      </c>
      <c r="W184" s="151"/>
      <c r="X184" s="152">
        <f>IFERROR(IF(TABLAINV[[#This Row],[Cant. UND]]=0,TABLAINV[[#This Row],[PMV]]*TABLAINV[[#This Row],[Conteo Físico]],TABLAINV[[#This Row],[PMV]]*TABLAINV[[#This Row],[Cant. UND]]),0)</f>
        <v>0</v>
      </c>
      <c r="Y184" s="152">
        <f>IFERROR(ABS(TABLAINV[[#This Row],[PMV]]*TABLAINV[[#This Row],[Diferencia]]),0)</f>
        <v>0</v>
      </c>
      <c r="Z184" s="153">
        <f>IFERROR(VLOOKUP(TABLAINV[[#This Row],[Codigo Estado]],unds!O:P,2,0),"PEND.")</f>
        <v>2001</v>
      </c>
      <c r="AA184" s="153" t="str">
        <f t="shared" si="10"/>
        <v>CD09</v>
      </c>
      <c r="AB184" s="154">
        <f t="shared" ca="1" si="11"/>
        <v>45828</v>
      </c>
      <c r="AC184" s="155"/>
      <c r="AD184" s="155"/>
      <c r="AE184" s="155"/>
      <c r="AF184" s="155"/>
    </row>
    <row r="185" spans="1:32" s="156" customFormat="1" ht="24" customHeight="1" x14ac:dyDescent="0.2">
      <c r="A185" s="157" t="str">
        <f t="shared" si="9"/>
        <v>MRC01</v>
      </c>
      <c r="B185" s="145" t="str">
        <f>IF(TABLAINV[[#This Row],[Z]]="","",D185&amp;"."&amp;TEXT(E185,"000")&amp;"."&amp;TEXT(F185,"000")&amp;"."&amp;TEXT(G185,"000"))</f>
        <v>MR.C01.153.002</v>
      </c>
      <c r="C185" s="146"/>
      <c r="D185" s="147" t="s">
        <v>95</v>
      </c>
      <c r="E185" s="147" t="s">
        <v>96</v>
      </c>
      <c r="F185" s="147">
        <v>153</v>
      </c>
      <c r="G185" s="147">
        <v>2</v>
      </c>
      <c r="H185" s="147">
        <v>74982</v>
      </c>
      <c r="I185" s="147" t="s">
        <v>274</v>
      </c>
      <c r="J185" s="158">
        <v>6</v>
      </c>
      <c r="K185" s="147" t="s">
        <v>64</v>
      </c>
      <c r="L185" s="148" t="s">
        <v>115</v>
      </c>
      <c r="M185" s="147" t="s">
        <v>99</v>
      </c>
      <c r="N185" s="146" t="s">
        <v>91</v>
      </c>
      <c r="O185" s="146">
        <v>6</v>
      </c>
      <c r="P185" s="148">
        <v>6</v>
      </c>
      <c r="Q185" s="148"/>
      <c r="R185" s="147"/>
      <c r="S185" s="149">
        <f>TABLAINV[[#This Row],[Conteo Físico]]-TABLAINV[[#This Row],[Cant. UND]]</f>
        <v>0</v>
      </c>
      <c r="T1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5" s="150" t="str">
        <f>IFERROR(IF(MOD(TABLAINV[[#This Row],[C]],2)=0,"PAR","IMPAR"),"Zona")</f>
        <v>IMPAR</v>
      </c>
      <c r="W185" s="151"/>
      <c r="X185" s="152">
        <f>IFERROR(IF(TABLAINV[[#This Row],[Cant. UND]]=0,TABLAINV[[#This Row],[PMV]]*TABLAINV[[#This Row],[Conteo Físico]],TABLAINV[[#This Row],[PMV]]*TABLAINV[[#This Row],[Cant. UND]]),0)</f>
        <v>0</v>
      </c>
      <c r="Y185" s="152">
        <f>IFERROR(ABS(TABLAINV[[#This Row],[PMV]]*TABLAINV[[#This Row],[Diferencia]]),0)</f>
        <v>0</v>
      </c>
      <c r="Z185" s="153">
        <f>IFERROR(VLOOKUP(TABLAINV[[#This Row],[Codigo Estado]],unds!O:P,2,0),"PEND.")</f>
        <v>2001</v>
      </c>
      <c r="AA185" s="153" t="str">
        <f t="shared" si="10"/>
        <v>CD09</v>
      </c>
      <c r="AB185" s="154">
        <f t="shared" ca="1" si="11"/>
        <v>45828</v>
      </c>
      <c r="AC185" s="155"/>
      <c r="AD185" s="155"/>
      <c r="AE185" s="155"/>
      <c r="AF185" s="155"/>
    </row>
    <row r="186" spans="1:32" s="156" customFormat="1" ht="24" customHeight="1" x14ac:dyDescent="0.2">
      <c r="A186" s="157" t="str">
        <f t="shared" si="9"/>
        <v>MRC01</v>
      </c>
      <c r="B186" s="145" t="str">
        <f>IF(TABLAINV[[#This Row],[Z]]="","",D186&amp;"."&amp;TEXT(E186,"000")&amp;"."&amp;TEXT(F186,"000")&amp;"."&amp;TEXT(G186,"000"))</f>
        <v>MR.C01.153.002</v>
      </c>
      <c r="C186" s="146"/>
      <c r="D186" s="147" t="s">
        <v>95</v>
      </c>
      <c r="E186" s="147" t="s">
        <v>96</v>
      </c>
      <c r="F186" s="147">
        <v>153</v>
      </c>
      <c r="G186" s="147">
        <v>2</v>
      </c>
      <c r="H186" s="147">
        <v>754391</v>
      </c>
      <c r="I186" s="147" t="s">
        <v>275</v>
      </c>
      <c r="J186" s="158">
        <v>36</v>
      </c>
      <c r="K186" s="147" t="s">
        <v>64</v>
      </c>
      <c r="L186" s="148" t="s">
        <v>115</v>
      </c>
      <c r="M186" s="147" t="s">
        <v>99</v>
      </c>
      <c r="N186" s="146" t="s">
        <v>91</v>
      </c>
      <c r="O186" s="146">
        <v>36</v>
      </c>
      <c r="P186" s="148">
        <v>36</v>
      </c>
      <c r="Q186" s="148"/>
      <c r="R186" s="147"/>
      <c r="S186" s="149">
        <f>TABLAINV[[#This Row],[Conteo Físico]]-TABLAINV[[#This Row],[Cant. UND]]</f>
        <v>0</v>
      </c>
      <c r="T1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6" s="150" t="str">
        <f>IFERROR(IF(MOD(TABLAINV[[#This Row],[C]],2)=0,"PAR","IMPAR"),"Zona")</f>
        <v>IMPAR</v>
      </c>
      <c r="W186" s="151"/>
      <c r="X186" s="152">
        <f>IFERROR(IF(TABLAINV[[#This Row],[Cant. UND]]=0,TABLAINV[[#This Row],[PMV]]*TABLAINV[[#This Row],[Conteo Físico]],TABLAINV[[#This Row],[PMV]]*TABLAINV[[#This Row],[Cant. UND]]),0)</f>
        <v>0</v>
      </c>
      <c r="Y186" s="152">
        <f>IFERROR(ABS(TABLAINV[[#This Row],[PMV]]*TABLAINV[[#This Row],[Diferencia]]),0)</f>
        <v>0</v>
      </c>
      <c r="Z186" s="153">
        <f>IFERROR(VLOOKUP(TABLAINV[[#This Row],[Codigo Estado]],unds!O:P,2,0),"PEND.")</f>
        <v>2001</v>
      </c>
      <c r="AA186" s="153" t="str">
        <f t="shared" si="10"/>
        <v>CD09</v>
      </c>
      <c r="AB186" s="154">
        <f t="shared" ca="1" si="11"/>
        <v>45828</v>
      </c>
      <c r="AC186" s="155"/>
      <c r="AD186" s="155"/>
      <c r="AE186" s="155"/>
      <c r="AF186" s="155"/>
    </row>
    <row r="187" spans="1:32" s="156" customFormat="1" ht="24" customHeight="1" x14ac:dyDescent="0.2">
      <c r="A187" s="157" t="str">
        <f t="shared" si="9"/>
        <v>MRC01</v>
      </c>
      <c r="B187" s="145" t="str">
        <f>IF(TABLAINV[[#This Row],[Z]]="","",D187&amp;"."&amp;TEXT(E187,"000")&amp;"."&amp;TEXT(F187,"000")&amp;"."&amp;TEXT(G187,"000"))</f>
        <v>MR.C01.153.002</v>
      </c>
      <c r="C187" s="146"/>
      <c r="D187" s="147" t="s">
        <v>95</v>
      </c>
      <c r="E187" s="147" t="s">
        <v>96</v>
      </c>
      <c r="F187" s="147">
        <v>153</v>
      </c>
      <c r="G187" s="147">
        <v>2</v>
      </c>
      <c r="H187" s="147">
        <v>889644</v>
      </c>
      <c r="I187" s="147" t="s">
        <v>276</v>
      </c>
      <c r="J187" s="158">
        <v>9</v>
      </c>
      <c r="K187" s="147" t="s">
        <v>64</v>
      </c>
      <c r="L187" s="148" t="s">
        <v>115</v>
      </c>
      <c r="M187" s="147" t="s">
        <v>99</v>
      </c>
      <c r="N187" s="146" t="s">
        <v>91</v>
      </c>
      <c r="O187" s="146">
        <v>9</v>
      </c>
      <c r="P187" s="148">
        <v>9</v>
      </c>
      <c r="Q187" s="148"/>
      <c r="R187" s="147"/>
      <c r="S187" s="149">
        <f>TABLAINV[[#This Row],[Conteo Físico]]-TABLAINV[[#This Row],[Cant. UND]]</f>
        <v>0</v>
      </c>
      <c r="T1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7" s="150" t="str">
        <f>IFERROR(IF(MOD(TABLAINV[[#This Row],[C]],2)=0,"PAR","IMPAR"),"Zona")</f>
        <v>IMPAR</v>
      </c>
      <c r="W187" s="151"/>
      <c r="X187" s="152">
        <f>IFERROR(IF(TABLAINV[[#This Row],[Cant. UND]]=0,TABLAINV[[#This Row],[PMV]]*TABLAINV[[#This Row],[Conteo Físico]],TABLAINV[[#This Row],[PMV]]*TABLAINV[[#This Row],[Cant. UND]]),0)</f>
        <v>0</v>
      </c>
      <c r="Y187" s="152">
        <f>IFERROR(ABS(TABLAINV[[#This Row],[PMV]]*TABLAINV[[#This Row],[Diferencia]]),0)</f>
        <v>0</v>
      </c>
      <c r="Z187" s="153">
        <f>IFERROR(VLOOKUP(TABLAINV[[#This Row],[Codigo Estado]],unds!O:P,2,0),"PEND.")</f>
        <v>2001</v>
      </c>
      <c r="AA187" s="153" t="str">
        <f t="shared" si="10"/>
        <v>CD09</v>
      </c>
      <c r="AB187" s="154">
        <f t="shared" ca="1" si="11"/>
        <v>45828</v>
      </c>
      <c r="AC187" s="155"/>
      <c r="AD187" s="155"/>
      <c r="AE187" s="155"/>
      <c r="AF187" s="155"/>
    </row>
    <row r="188" spans="1:32" s="156" customFormat="1" ht="24" customHeight="1" x14ac:dyDescent="0.2">
      <c r="A188" s="157" t="str">
        <f t="shared" si="9"/>
        <v>MRC01</v>
      </c>
      <c r="B188" s="145" t="str">
        <f>IF(TABLAINV[[#This Row],[Z]]="","",D188&amp;"."&amp;TEXT(E188,"000")&amp;"."&amp;TEXT(F188,"000")&amp;"."&amp;TEXT(G188,"000"))</f>
        <v>MR.C01.153.003</v>
      </c>
      <c r="C188" s="146"/>
      <c r="D188" s="147" t="s">
        <v>95</v>
      </c>
      <c r="E188" s="147" t="s">
        <v>96</v>
      </c>
      <c r="F188" s="147">
        <v>153</v>
      </c>
      <c r="G188" s="147">
        <v>3</v>
      </c>
      <c r="H188" s="147">
        <v>1024534</v>
      </c>
      <c r="I188" s="147" t="s">
        <v>277</v>
      </c>
      <c r="J188" s="158">
        <v>7</v>
      </c>
      <c r="K188" s="147" t="s">
        <v>64</v>
      </c>
      <c r="L188" s="148" t="s">
        <v>278</v>
      </c>
      <c r="M188" s="147" t="s">
        <v>99</v>
      </c>
      <c r="N188" s="146" t="s">
        <v>91</v>
      </c>
      <c r="O188" s="146">
        <v>7</v>
      </c>
      <c r="P188" s="148">
        <v>7</v>
      </c>
      <c r="Q188" s="148"/>
      <c r="R188" s="147"/>
      <c r="S188" s="149">
        <f>TABLAINV[[#This Row],[Conteo Físico]]-TABLAINV[[#This Row],[Cant. UND]]</f>
        <v>0</v>
      </c>
      <c r="T1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8" s="150" t="str">
        <f>IFERROR(IF(MOD(TABLAINV[[#This Row],[C]],2)=0,"PAR","IMPAR"),"Zona")</f>
        <v>IMPAR</v>
      </c>
      <c r="W188" s="151"/>
      <c r="X188" s="152">
        <f>IFERROR(IF(TABLAINV[[#This Row],[Cant. UND]]=0,TABLAINV[[#This Row],[PMV]]*TABLAINV[[#This Row],[Conteo Físico]],TABLAINV[[#This Row],[PMV]]*TABLAINV[[#This Row],[Cant. UND]]),0)</f>
        <v>0</v>
      </c>
      <c r="Y188" s="152">
        <f>IFERROR(ABS(TABLAINV[[#This Row],[PMV]]*TABLAINV[[#This Row],[Diferencia]]),0)</f>
        <v>0</v>
      </c>
      <c r="Z188" s="153">
        <f>IFERROR(VLOOKUP(TABLAINV[[#This Row],[Codigo Estado]],unds!O:P,2,0),"PEND.")</f>
        <v>2001</v>
      </c>
      <c r="AA188" s="153" t="str">
        <f t="shared" si="10"/>
        <v>CD09</v>
      </c>
      <c r="AB188" s="154">
        <f t="shared" ca="1" si="11"/>
        <v>45828</v>
      </c>
      <c r="AC188" s="155"/>
      <c r="AD188" s="155"/>
      <c r="AE188" s="155"/>
      <c r="AF188" s="155"/>
    </row>
    <row r="189" spans="1:32" s="156" customFormat="1" ht="24" customHeight="1" x14ac:dyDescent="0.2">
      <c r="A189" s="157" t="str">
        <f t="shared" si="9"/>
        <v>MRC01</v>
      </c>
      <c r="B189" s="145" t="str">
        <f>IF(TABLAINV[[#This Row],[Z]]="","",D189&amp;"."&amp;TEXT(E189,"000")&amp;"."&amp;TEXT(F189,"000")&amp;"."&amp;TEXT(G189,"000"))</f>
        <v>MR.C01.153.003</v>
      </c>
      <c r="C189" s="146"/>
      <c r="D189" s="147" t="s">
        <v>95</v>
      </c>
      <c r="E189" s="147" t="s">
        <v>96</v>
      </c>
      <c r="F189" s="147">
        <v>153</v>
      </c>
      <c r="G189" s="147">
        <v>3</v>
      </c>
      <c r="H189" s="147">
        <v>464456</v>
      </c>
      <c r="I189" s="147" t="s">
        <v>230</v>
      </c>
      <c r="J189" s="158">
        <v>6</v>
      </c>
      <c r="K189" s="147" t="s">
        <v>64</v>
      </c>
      <c r="L189" s="148" t="s">
        <v>184</v>
      </c>
      <c r="M189" s="147" t="s">
        <v>99</v>
      </c>
      <c r="N189" s="146" t="s">
        <v>91</v>
      </c>
      <c r="O189" s="146">
        <v>6</v>
      </c>
      <c r="P189" s="148">
        <v>6</v>
      </c>
      <c r="Q189" s="148"/>
      <c r="R189" s="147"/>
      <c r="S189" s="149">
        <f>TABLAINV[[#This Row],[Conteo Físico]]-TABLAINV[[#This Row],[Cant. UND]]</f>
        <v>0</v>
      </c>
      <c r="T1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9" s="150" t="str">
        <f>IFERROR(IF(MOD(TABLAINV[[#This Row],[C]],2)=0,"PAR","IMPAR"),"Zona")</f>
        <v>IMPAR</v>
      </c>
      <c r="W189" s="151"/>
      <c r="X189" s="152">
        <f>IFERROR(IF(TABLAINV[[#This Row],[Cant. UND]]=0,TABLAINV[[#This Row],[PMV]]*TABLAINV[[#This Row],[Conteo Físico]],TABLAINV[[#This Row],[PMV]]*TABLAINV[[#This Row],[Cant. UND]]),0)</f>
        <v>0</v>
      </c>
      <c r="Y189" s="152">
        <f>IFERROR(ABS(TABLAINV[[#This Row],[PMV]]*TABLAINV[[#This Row],[Diferencia]]),0)</f>
        <v>0</v>
      </c>
      <c r="Z189" s="153">
        <f>IFERROR(VLOOKUP(TABLAINV[[#This Row],[Codigo Estado]],unds!O:P,2,0),"PEND.")</f>
        <v>2001</v>
      </c>
      <c r="AA189" s="153" t="str">
        <f t="shared" si="10"/>
        <v>CD09</v>
      </c>
      <c r="AB189" s="154">
        <f t="shared" ca="1" si="11"/>
        <v>45828</v>
      </c>
      <c r="AC189" s="155"/>
      <c r="AD189" s="155"/>
      <c r="AE189" s="155"/>
      <c r="AF189" s="155"/>
    </row>
    <row r="190" spans="1:32" s="156" customFormat="1" ht="24" customHeight="1" x14ac:dyDescent="0.2">
      <c r="A190" s="157" t="str">
        <f t="shared" si="9"/>
        <v>MRC01</v>
      </c>
      <c r="B190" s="145" t="str">
        <f>IF(TABLAINV[[#This Row],[Z]]="","",D190&amp;"."&amp;TEXT(E190,"000")&amp;"."&amp;TEXT(F190,"000")&amp;"."&amp;TEXT(G190,"000"))</f>
        <v>MR.C01.154.001</v>
      </c>
      <c r="C190" s="146"/>
      <c r="D190" s="147" t="s">
        <v>95</v>
      </c>
      <c r="E190" s="147" t="s">
        <v>96</v>
      </c>
      <c r="F190" s="147">
        <v>154</v>
      </c>
      <c r="G190" s="147">
        <v>1</v>
      </c>
      <c r="H190" s="147">
        <v>48223002</v>
      </c>
      <c r="I190" s="147" t="s">
        <v>279</v>
      </c>
      <c r="J190" s="158">
        <v>7</v>
      </c>
      <c r="K190" s="147" t="s">
        <v>64</v>
      </c>
      <c r="L190" s="148" t="s">
        <v>98</v>
      </c>
      <c r="M190" s="147" t="s">
        <v>99</v>
      </c>
      <c r="N190" s="146" t="s">
        <v>91</v>
      </c>
      <c r="O190" s="146">
        <v>7</v>
      </c>
      <c r="P190" s="148">
        <v>7</v>
      </c>
      <c r="Q190" s="148"/>
      <c r="R190" s="147"/>
      <c r="S190" s="149">
        <f>TABLAINV[[#This Row],[Conteo Físico]]-TABLAINV[[#This Row],[Cant. UND]]</f>
        <v>0</v>
      </c>
      <c r="T1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0" s="150" t="str">
        <f>IFERROR(IF(MOD(TABLAINV[[#This Row],[C]],2)=0,"PAR","IMPAR"),"Zona")</f>
        <v>PAR</v>
      </c>
      <c r="W190" s="151"/>
      <c r="X190" s="152">
        <f>IFERROR(IF(TABLAINV[[#This Row],[Cant. UND]]=0,TABLAINV[[#This Row],[PMV]]*TABLAINV[[#This Row],[Conteo Físico]],TABLAINV[[#This Row],[PMV]]*TABLAINV[[#This Row],[Cant. UND]]),0)</f>
        <v>0</v>
      </c>
      <c r="Y190" s="152">
        <f>IFERROR(ABS(TABLAINV[[#This Row],[PMV]]*TABLAINV[[#This Row],[Diferencia]]),0)</f>
        <v>0</v>
      </c>
      <c r="Z190" s="153">
        <f>IFERROR(VLOOKUP(TABLAINV[[#This Row],[Codigo Estado]],unds!O:P,2,0),"PEND.")</f>
        <v>2001</v>
      </c>
      <c r="AA190" s="153" t="str">
        <f t="shared" si="10"/>
        <v>CD09</v>
      </c>
      <c r="AB190" s="154">
        <f t="shared" ca="1" si="11"/>
        <v>45828</v>
      </c>
      <c r="AC190" s="155"/>
      <c r="AD190" s="155"/>
      <c r="AE190" s="155"/>
      <c r="AF190" s="155"/>
    </row>
    <row r="191" spans="1:32" s="156" customFormat="1" ht="24" customHeight="1" x14ac:dyDescent="0.2">
      <c r="A191" s="157" t="str">
        <f t="shared" si="9"/>
        <v>MRC01</v>
      </c>
      <c r="B191" s="145" t="str">
        <f>IF(TABLAINV[[#This Row],[Z]]="","",D191&amp;"."&amp;TEXT(E191,"000")&amp;"."&amp;TEXT(F191,"000")&amp;"."&amp;TEXT(G191,"000"))</f>
        <v>MR.C01.154.001</v>
      </c>
      <c r="C191" s="146"/>
      <c r="D191" s="147" t="s">
        <v>95</v>
      </c>
      <c r="E191" s="147" t="s">
        <v>96</v>
      </c>
      <c r="F191" s="147">
        <v>154</v>
      </c>
      <c r="G191" s="147">
        <v>1</v>
      </c>
      <c r="H191" s="147">
        <v>518476004</v>
      </c>
      <c r="I191" s="147" t="s">
        <v>266</v>
      </c>
      <c r="J191" s="158">
        <v>6</v>
      </c>
      <c r="K191" s="147" t="s">
        <v>64</v>
      </c>
      <c r="L191" s="148" t="s">
        <v>115</v>
      </c>
      <c r="M191" s="147" t="s">
        <v>99</v>
      </c>
      <c r="N191" s="146" t="s">
        <v>91</v>
      </c>
      <c r="O191" s="146">
        <v>6</v>
      </c>
      <c r="P191" s="148">
        <v>6</v>
      </c>
      <c r="Q191" s="148"/>
      <c r="R191" s="147"/>
      <c r="S191" s="149">
        <f>TABLAINV[[#This Row],[Conteo Físico]]-TABLAINV[[#This Row],[Cant. UND]]</f>
        <v>0</v>
      </c>
      <c r="T1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1" s="150" t="str">
        <f>IFERROR(IF(MOD(TABLAINV[[#This Row],[C]],2)=0,"PAR","IMPAR"),"Zona")</f>
        <v>PAR</v>
      </c>
      <c r="W191" s="151"/>
      <c r="X191" s="152">
        <f>IFERROR(IF(TABLAINV[[#This Row],[Cant. UND]]=0,TABLAINV[[#This Row],[PMV]]*TABLAINV[[#This Row],[Conteo Físico]],TABLAINV[[#This Row],[PMV]]*TABLAINV[[#This Row],[Cant. UND]]),0)</f>
        <v>0</v>
      </c>
      <c r="Y191" s="152">
        <f>IFERROR(ABS(TABLAINV[[#This Row],[PMV]]*TABLAINV[[#This Row],[Diferencia]]),0)</f>
        <v>0</v>
      </c>
      <c r="Z191" s="153">
        <f>IFERROR(VLOOKUP(TABLAINV[[#This Row],[Codigo Estado]],unds!O:P,2,0),"PEND.")</f>
        <v>2001</v>
      </c>
      <c r="AA191" s="153" t="str">
        <f t="shared" si="10"/>
        <v>CD09</v>
      </c>
      <c r="AB191" s="154">
        <f t="shared" ca="1" si="11"/>
        <v>45828</v>
      </c>
      <c r="AC191" s="155"/>
      <c r="AD191" s="155"/>
      <c r="AE191" s="155"/>
      <c r="AF191" s="155"/>
    </row>
    <row r="192" spans="1:32" s="156" customFormat="1" ht="24" customHeight="1" x14ac:dyDescent="0.2">
      <c r="A192" s="157" t="str">
        <f t="shared" si="9"/>
        <v>MRC01</v>
      </c>
      <c r="B192" s="145" t="str">
        <f>IF(TABLAINV[[#This Row],[Z]]="","",D192&amp;"."&amp;TEXT(E192,"000")&amp;"."&amp;TEXT(F192,"000")&amp;"."&amp;TEXT(G192,"000"))</f>
        <v>MR.C01.154.001</v>
      </c>
      <c r="C192" s="146"/>
      <c r="D192" s="147" t="s">
        <v>95</v>
      </c>
      <c r="E192" s="147" t="s">
        <v>96</v>
      </c>
      <c r="F192" s="147">
        <v>154</v>
      </c>
      <c r="G192" s="147">
        <v>1</v>
      </c>
      <c r="H192" s="147">
        <v>754389</v>
      </c>
      <c r="I192" s="147" t="s">
        <v>280</v>
      </c>
      <c r="J192" s="158">
        <v>8</v>
      </c>
      <c r="K192" s="147" t="s">
        <v>64</v>
      </c>
      <c r="L192" s="148" t="s">
        <v>164</v>
      </c>
      <c r="M192" s="147" t="s">
        <v>99</v>
      </c>
      <c r="N192" s="146" t="s">
        <v>91</v>
      </c>
      <c r="O192" s="146">
        <v>8</v>
      </c>
      <c r="P192" s="148">
        <v>8</v>
      </c>
      <c r="Q192" s="148"/>
      <c r="R192" s="147"/>
      <c r="S192" s="149">
        <f>TABLAINV[[#This Row],[Conteo Físico]]-TABLAINV[[#This Row],[Cant. UND]]</f>
        <v>0</v>
      </c>
      <c r="T1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2" s="150" t="str">
        <f>IFERROR(IF(MOD(TABLAINV[[#This Row],[C]],2)=0,"PAR","IMPAR"),"Zona")</f>
        <v>PAR</v>
      </c>
      <c r="W192" s="151"/>
      <c r="X192" s="152">
        <f>IFERROR(IF(TABLAINV[[#This Row],[Cant. UND]]=0,TABLAINV[[#This Row],[PMV]]*TABLAINV[[#This Row],[Conteo Físico]],TABLAINV[[#This Row],[PMV]]*TABLAINV[[#This Row],[Cant. UND]]),0)</f>
        <v>0</v>
      </c>
      <c r="Y192" s="152">
        <f>IFERROR(ABS(TABLAINV[[#This Row],[PMV]]*TABLAINV[[#This Row],[Diferencia]]),0)</f>
        <v>0</v>
      </c>
      <c r="Z192" s="153">
        <f>IFERROR(VLOOKUP(TABLAINV[[#This Row],[Codigo Estado]],unds!O:P,2,0),"PEND.")</f>
        <v>2001</v>
      </c>
      <c r="AA192" s="153" t="str">
        <f t="shared" si="10"/>
        <v>CD09</v>
      </c>
      <c r="AB192" s="154">
        <f t="shared" ca="1" si="11"/>
        <v>45828</v>
      </c>
      <c r="AC192" s="155"/>
      <c r="AD192" s="155"/>
      <c r="AE192" s="155"/>
      <c r="AF192" s="155"/>
    </row>
    <row r="193" spans="1:32" s="156" customFormat="1" ht="24" customHeight="1" x14ac:dyDescent="0.2">
      <c r="A193" s="157" t="str">
        <f t="shared" si="9"/>
        <v>MRC01</v>
      </c>
      <c r="B193" s="145" t="str">
        <f>IF(TABLAINV[[#This Row],[Z]]="","",D193&amp;"."&amp;TEXT(E193,"000")&amp;"."&amp;TEXT(F193,"000")&amp;"."&amp;TEXT(G193,"000"))</f>
        <v>MR.C01.154.002</v>
      </c>
      <c r="C193" s="146"/>
      <c r="D193" s="147" t="s">
        <v>95</v>
      </c>
      <c r="E193" s="147" t="s">
        <v>96</v>
      </c>
      <c r="F193" s="147">
        <v>154</v>
      </c>
      <c r="G193" s="147">
        <v>2</v>
      </c>
      <c r="H193" s="147">
        <v>45685</v>
      </c>
      <c r="I193" s="147" t="s">
        <v>281</v>
      </c>
      <c r="J193" s="158">
        <v>26</v>
      </c>
      <c r="K193" s="147" t="s">
        <v>64</v>
      </c>
      <c r="L193" s="148" t="s">
        <v>282</v>
      </c>
      <c r="M193" s="147" t="s">
        <v>99</v>
      </c>
      <c r="N193" s="146" t="s">
        <v>91</v>
      </c>
      <c r="O193" s="146">
        <v>26</v>
      </c>
      <c r="P193" s="148">
        <v>26</v>
      </c>
      <c r="Q193" s="148"/>
      <c r="R193" s="147"/>
      <c r="S193" s="149">
        <f>TABLAINV[[#This Row],[Conteo Físico]]-TABLAINV[[#This Row],[Cant. UND]]</f>
        <v>0</v>
      </c>
      <c r="T1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3" s="150" t="str">
        <f>IFERROR(IF(MOD(TABLAINV[[#This Row],[C]],2)=0,"PAR","IMPAR"),"Zona")</f>
        <v>PAR</v>
      </c>
      <c r="W193" s="151"/>
      <c r="X193" s="152">
        <f>IFERROR(IF(TABLAINV[[#This Row],[Cant. UND]]=0,TABLAINV[[#This Row],[PMV]]*TABLAINV[[#This Row],[Conteo Físico]],TABLAINV[[#This Row],[PMV]]*TABLAINV[[#This Row],[Cant. UND]]),0)</f>
        <v>0</v>
      </c>
      <c r="Y193" s="152">
        <f>IFERROR(ABS(TABLAINV[[#This Row],[PMV]]*TABLAINV[[#This Row],[Diferencia]]),0)</f>
        <v>0</v>
      </c>
      <c r="Z193" s="153">
        <f>IFERROR(VLOOKUP(TABLAINV[[#This Row],[Codigo Estado]],unds!O:P,2,0),"PEND.")</f>
        <v>2001</v>
      </c>
      <c r="AA193" s="153" t="str">
        <f t="shared" si="10"/>
        <v>CD09</v>
      </c>
      <c r="AB193" s="154">
        <f t="shared" ca="1" si="11"/>
        <v>45828</v>
      </c>
      <c r="AC193" s="155"/>
      <c r="AD193" s="155"/>
      <c r="AE193" s="155"/>
      <c r="AF193" s="155"/>
    </row>
    <row r="194" spans="1:32" s="156" customFormat="1" ht="24" customHeight="1" x14ac:dyDescent="0.2">
      <c r="A194" s="157" t="str">
        <f t="shared" si="9"/>
        <v>MRC01</v>
      </c>
      <c r="B194" s="145" t="str">
        <f>IF(TABLAINV[[#This Row],[Z]]="","",D194&amp;"."&amp;TEXT(E194,"000")&amp;"."&amp;TEXT(F194,"000")&amp;"."&amp;TEXT(G194,"000"))</f>
        <v>MR.C01.154.002</v>
      </c>
      <c r="C194" s="146"/>
      <c r="D194" s="147" t="s">
        <v>95</v>
      </c>
      <c r="E194" s="147" t="s">
        <v>96</v>
      </c>
      <c r="F194" s="147">
        <v>154</v>
      </c>
      <c r="G194" s="147">
        <v>2</v>
      </c>
      <c r="H194" s="147">
        <v>49463004</v>
      </c>
      <c r="I194" s="147" t="s">
        <v>209</v>
      </c>
      <c r="J194" s="158">
        <v>12</v>
      </c>
      <c r="K194" s="147" t="s">
        <v>64</v>
      </c>
      <c r="L194" s="148" t="s">
        <v>115</v>
      </c>
      <c r="M194" s="147" t="s">
        <v>99</v>
      </c>
      <c r="N194" s="146" t="s">
        <v>91</v>
      </c>
      <c r="O194" s="146">
        <v>12</v>
      </c>
      <c r="P194" s="148">
        <v>12</v>
      </c>
      <c r="Q194" s="148"/>
      <c r="R194" s="147"/>
      <c r="S194" s="149">
        <f>TABLAINV[[#This Row],[Conteo Físico]]-TABLAINV[[#This Row],[Cant. UND]]</f>
        <v>0</v>
      </c>
      <c r="T1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4" s="150" t="str">
        <f>IFERROR(IF(MOD(TABLAINV[[#This Row],[C]],2)=0,"PAR","IMPAR"),"Zona")</f>
        <v>PAR</v>
      </c>
      <c r="W194" s="151"/>
      <c r="X194" s="152">
        <f>IFERROR(IF(TABLAINV[[#This Row],[Cant. UND]]=0,TABLAINV[[#This Row],[PMV]]*TABLAINV[[#This Row],[Conteo Físico]],TABLAINV[[#This Row],[PMV]]*TABLAINV[[#This Row],[Cant. UND]]),0)</f>
        <v>0</v>
      </c>
      <c r="Y194" s="152">
        <f>IFERROR(ABS(TABLAINV[[#This Row],[PMV]]*TABLAINV[[#This Row],[Diferencia]]),0)</f>
        <v>0</v>
      </c>
      <c r="Z194" s="153">
        <f>IFERROR(VLOOKUP(TABLAINV[[#This Row],[Codigo Estado]],unds!O:P,2,0),"PEND.")</f>
        <v>2001</v>
      </c>
      <c r="AA194" s="153" t="str">
        <f t="shared" si="10"/>
        <v>CD09</v>
      </c>
      <c r="AB194" s="154">
        <f t="shared" ca="1" si="11"/>
        <v>45828</v>
      </c>
      <c r="AC194" s="155"/>
      <c r="AD194" s="155"/>
      <c r="AE194" s="155"/>
      <c r="AF194" s="155"/>
    </row>
    <row r="195" spans="1:32" s="156" customFormat="1" ht="24" customHeight="1" x14ac:dyDescent="0.2">
      <c r="A195" s="157" t="str">
        <f t="shared" si="9"/>
        <v>MRC01</v>
      </c>
      <c r="B195" s="145" t="str">
        <f>IF(TABLAINV[[#This Row],[Z]]="","",D195&amp;"."&amp;TEXT(E195,"000")&amp;"."&amp;TEXT(F195,"000")&amp;"."&amp;TEXT(G195,"000"))</f>
        <v>MR.C01.154.002</v>
      </c>
      <c r="C195" s="146"/>
      <c r="D195" s="147" t="s">
        <v>95</v>
      </c>
      <c r="E195" s="147" t="s">
        <v>96</v>
      </c>
      <c r="F195" s="147">
        <v>154</v>
      </c>
      <c r="G195" s="147">
        <v>2</v>
      </c>
      <c r="H195" s="147">
        <v>508126</v>
      </c>
      <c r="I195" s="147" t="s">
        <v>262</v>
      </c>
      <c r="J195" s="158">
        <v>6</v>
      </c>
      <c r="K195" s="147" t="s">
        <v>64</v>
      </c>
      <c r="L195" s="148" t="s">
        <v>115</v>
      </c>
      <c r="M195" s="147" t="s">
        <v>99</v>
      </c>
      <c r="N195" s="146" t="s">
        <v>91</v>
      </c>
      <c r="O195" s="146">
        <v>6</v>
      </c>
      <c r="P195" s="148">
        <v>6</v>
      </c>
      <c r="Q195" s="148"/>
      <c r="R195" s="147"/>
      <c r="S195" s="149">
        <f>TABLAINV[[#This Row],[Conteo Físico]]-TABLAINV[[#This Row],[Cant. UND]]</f>
        <v>0</v>
      </c>
      <c r="T1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5" s="150" t="str">
        <f>IFERROR(IF(MOD(TABLAINV[[#This Row],[C]],2)=0,"PAR","IMPAR"),"Zona")</f>
        <v>PAR</v>
      </c>
      <c r="W195" s="151"/>
      <c r="X195" s="152">
        <f>IFERROR(IF(TABLAINV[[#This Row],[Cant. UND]]=0,TABLAINV[[#This Row],[PMV]]*TABLAINV[[#This Row],[Conteo Físico]],TABLAINV[[#This Row],[PMV]]*TABLAINV[[#This Row],[Cant. UND]]),0)</f>
        <v>0</v>
      </c>
      <c r="Y195" s="152">
        <f>IFERROR(ABS(TABLAINV[[#This Row],[PMV]]*TABLAINV[[#This Row],[Diferencia]]),0)</f>
        <v>0</v>
      </c>
      <c r="Z195" s="153">
        <f>IFERROR(VLOOKUP(TABLAINV[[#This Row],[Codigo Estado]],unds!O:P,2,0),"PEND.")</f>
        <v>2001</v>
      </c>
      <c r="AA195" s="153" t="str">
        <f t="shared" si="10"/>
        <v>CD09</v>
      </c>
      <c r="AB195" s="154">
        <f t="shared" ca="1" si="11"/>
        <v>45828</v>
      </c>
      <c r="AC195" s="155"/>
      <c r="AD195" s="155"/>
      <c r="AE195" s="155"/>
      <c r="AF195" s="155"/>
    </row>
    <row r="196" spans="1:32" s="156" customFormat="1" ht="24" customHeight="1" x14ac:dyDescent="0.2">
      <c r="A196" s="157" t="str">
        <f t="shared" si="9"/>
        <v>MRC01</v>
      </c>
      <c r="B196" s="145" t="str">
        <f>IF(TABLAINV[[#This Row],[Z]]="","",D196&amp;"."&amp;TEXT(E196,"000")&amp;"."&amp;TEXT(F196,"000")&amp;"."&amp;TEXT(G196,"000"))</f>
        <v>MR.C01.154.002</v>
      </c>
      <c r="C196" s="146"/>
      <c r="D196" s="147" t="s">
        <v>95</v>
      </c>
      <c r="E196" s="147" t="s">
        <v>96</v>
      </c>
      <c r="F196" s="147">
        <v>154</v>
      </c>
      <c r="G196" s="147">
        <v>2</v>
      </c>
      <c r="H196" s="147">
        <v>947275</v>
      </c>
      <c r="I196" s="147" t="s">
        <v>283</v>
      </c>
      <c r="J196" s="158">
        <v>6</v>
      </c>
      <c r="K196" s="147" t="s">
        <v>64</v>
      </c>
      <c r="L196" s="148" t="s">
        <v>98</v>
      </c>
      <c r="M196" s="147" t="s">
        <v>99</v>
      </c>
      <c r="N196" s="146" t="s">
        <v>91</v>
      </c>
      <c r="O196" s="146">
        <v>6</v>
      </c>
      <c r="P196" s="148">
        <v>6</v>
      </c>
      <c r="Q196" s="148"/>
      <c r="R196" s="147"/>
      <c r="S196" s="149">
        <f>TABLAINV[[#This Row],[Conteo Físico]]-TABLAINV[[#This Row],[Cant. UND]]</f>
        <v>0</v>
      </c>
      <c r="T1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6" s="150" t="str">
        <f>IFERROR(IF(MOD(TABLAINV[[#This Row],[C]],2)=0,"PAR","IMPAR"),"Zona")</f>
        <v>PAR</v>
      </c>
      <c r="W196" s="151"/>
      <c r="X196" s="152">
        <f>IFERROR(IF(TABLAINV[[#This Row],[Cant. UND]]=0,TABLAINV[[#This Row],[PMV]]*TABLAINV[[#This Row],[Conteo Físico]],TABLAINV[[#This Row],[PMV]]*TABLAINV[[#This Row],[Cant. UND]]),0)</f>
        <v>0</v>
      </c>
      <c r="Y196" s="152">
        <f>IFERROR(ABS(TABLAINV[[#This Row],[PMV]]*TABLAINV[[#This Row],[Diferencia]]),0)</f>
        <v>0</v>
      </c>
      <c r="Z196" s="153">
        <f>IFERROR(VLOOKUP(TABLAINV[[#This Row],[Codigo Estado]],unds!O:P,2,0),"PEND.")</f>
        <v>2001</v>
      </c>
      <c r="AA196" s="153" t="str">
        <f t="shared" si="10"/>
        <v>CD09</v>
      </c>
      <c r="AB196" s="154">
        <f t="shared" ca="1" si="11"/>
        <v>45828</v>
      </c>
      <c r="AC196" s="155"/>
      <c r="AD196" s="155"/>
      <c r="AE196" s="155"/>
      <c r="AF196" s="155"/>
    </row>
    <row r="197" spans="1:32" s="156" customFormat="1" ht="24" customHeight="1" x14ac:dyDescent="0.2">
      <c r="A197" s="157" t="str">
        <f t="shared" si="9"/>
        <v>MRC01</v>
      </c>
      <c r="B197" s="145" t="str">
        <f>IF(TABLAINV[[#This Row],[Z]]="","",D197&amp;"."&amp;TEXT(E197,"000")&amp;"."&amp;TEXT(F197,"000")&amp;"."&amp;TEXT(G197,"000"))</f>
        <v>MR.C01.154.003</v>
      </c>
      <c r="C197" s="146"/>
      <c r="D197" s="147" t="s">
        <v>95</v>
      </c>
      <c r="E197" s="147" t="s">
        <v>96</v>
      </c>
      <c r="F197" s="147">
        <v>154</v>
      </c>
      <c r="G197" s="147">
        <v>3</v>
      </c>
      <c r="H197" s="147">
        <v>1024532</v>
      </c>
      <c r="I197" s="147" t="s">
        <v>284</v>
      </c>
      <c r="J197" s="158">
        <v>15</v>
      </c>
      <c r="K197" s="147" t="s">
        <v>64</v>
      </c>
      <c r="L197" s="148" t="s">
        <v>212</v>
      </c>
      <c r="M197" s="147" t="s">
        <v>99</v>
      </c>
      <c r="N197" s="146" t="s">
        <v>91</v>
      </c>
      <c r="O197" s="146">
        <v>15</v>
      </c>
      <c r="P197" s="148">
        <v>15</v>
      </c>
      <c r="Q197" s="148"/>
      <c r="R197" s="147"/>
      <c r="S197" s="149">
        <f>TABLAINV[[#This Row],[Conteo Físico]]-TABLAINV[[#This Row],[Cant. UND]]</f>
        <v>0</v>
      </c>
      <c r="T1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7" s="150" t="str">
        <f>IFERROR(IF(MOD(TABLAINV[[#This Row],[C]],2)=0,"PAR","IMPAR"),"Zona")</f>
        <v>PAR</v>
      </c>
      <c r="W197" s="151"/>
      <c r="X197" s="152">
        <f>IFERROR(IF(TABLAINV[[#This Row],[Cant. UND]]=0,TABLAINV[[#This Row],[PMV]]*TABLAINV[[#This Row],[Conteo Físico]],TABLAINV[[#This Row],[PMV]]*TABLAINV[[#This Row],[Cant. UND]]),0)</f>
        <v>0</v>
      </c>
      <c r="Y197" s="152">
        <f>IFERROR(ABS(TABLAINV[[#This Row],[PMV]]*TABLAINV[[#This Row],[Diferencia]]),0)</f>
        <v>0</v>
      </c>
      <c r="Z197" s="153">
        <f>IFERROR(VLOOKUP(TABLAINV[[#This Row],[Codigo Estado]],unds!O:P,2,0),"PEND.")</f>
        <v>2001</v>
      </c>
      <c r="AA197" s="153" t="str">
        <f t="shared" si="10"/>
        <v>CD09</v>
      </c>
      <c r="AB197" s="154">
        <f t="shared" ca="1" si="11"/>
        <v>45828</v>
      </c>
      <c r="AC197" s="155"/>
      <c r="AD197" s="155"/>
      <c r="AE197" s="155"/>
      <c r="AF197" s="155"/>
    </row>
    <row r="198" spans="1:32" s="156" customFormat="1" ht="24" customHeight="1" x14ac:dyDescent="0.2">
      <c r="A198" s="157" t="str">
        <f t="shared" si="9"/>
        <v>MRC01</v>
      </c>
      <c r="B198" s="145" t="str">
        <f>IF(TABLAINV[[#This Row],[Z]]="","",D198&amp;"."&amp;TEXT(E198,"000")&amp;"."&amp;TEXT(F198,"000")&amp;"."&amp;TEXT(G198,"000"))</f>
        <v>MR.C01.154.003</v>
      </c>
      <c r="C198" s="146"/>
      <c r="D198" s="147" t="s">
        <v>95</v>
      </c>
      <c r="E198" s="147" t="s">
        <v>96</v>
      </c>
      <c r="F198" s="147">
        <v>154</v>
      </c>
      <c r="G198" s="147">
        <v>3</v>
      </c>
      <c r="H198" s="147">
        <v>38955</v>
      </c>
      <c r="I198" s="147" t="s">
        <v>285</v>
      </c>
      <c r="J198" s="158">
        <v>12</v>
      </c>
      <c r="K198" s="147" t="s">
        <v>64</v>
      </c>
      <c r="L198" s="148" t="s">
        <v>286</v>
      </c>
      <c r="M198" s="147" t="s">
        <v>111</v>
      </c>
      <c r="N198" s="146" t="s">
        <v>91</v>
      </c>
      <c r="O198" s="146">
        <v>12</v>
      </c>
      <c r="P198" s="148">
        <v>12</v>
      </c>
      <c r="Q198" s="148"/>
      <c r="R198" s="147"/>
      <c r="S198" s="149">
        <f>TABLAINV[[#This Row],[Conteo Físico]]-TABLAINV[[#This Row],[Cant. UND]]</f>
        <v>0</v>
      </c>
      <c r="T1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8" s="150" t="str">
        <f>IFERROR(IF(MOD(TABLAINV[[#This Row],[C]],2)=0,"PAR","IMPAR"),"Zona")</f>
        <v>PAR</v>
      </c>
      <c r="W198" s="151"/>
      <c r="X198" s="152">
        <f>IFERROR(IF(TABLAINV[[#This Row],[Cant. UND]]=0,TABLAINV[[#This Row],[PMV]]*TABLAINV[[#This Row],[Conteo Físico]],TABLAINV[[#This Row],[PMV]]*TABLAINV[[#This Row],[Cant. UND]]),0)</f>
        <v>0</v>
      </c>
      <c r="Y198" s="152">
        <f>IFERROR(ABS(TABLAINV[[#This Row],[PMV]]*TABLAINV[[#This Row],[Diferencia]]),0)</f>
        <v>0</v>
      </c>
      <c r="Z198" s="153">
        <f>IFERROR(VLOOKUP(TABLAINV[[#This Row],[Codigo Estado]],unds!O:P,2,0),"PEND.")</f>
        <v>2001</v>
      </c>
      <c r="AA198" s="153" t="str">
        <f t="shared" si="10"/>
        <v>CD09</v>
      </c>
      <c r="AB198" s="154">
        <f t="shared" ca="1" si="11"/>
        <v>45828</v>
      </c>
      <c r="AC198" s="155"/>
      <c r="AD198" s="155"/>
      <c r="AE198" s="155"/>
      <c r="AF198" s="155"/>
    </row>
    <row r="199" spans="1:32" s="156" customFormat="1" ht="24" customHeight="1" x14ac:dyDescent="0.2">
      <c r="A199" s="157" t="str">
        <f t="shared" si="9"/>
        <v>MRC01</v>
      </c>
      <c r="B199" s="145" t="str">
        <f>IF(TABLAINV[[#This Row],[Z]]="","",D199&amp;"."&amp;TEXT(E199,"000")&amp;"."&amp;TEXT(F199,"000")&amp;"."&amp;TEXT(G199,"000"))</f>
        <v>MR.C01.154.003</v>
      </c>
      <c r="C199" s="146"/>
      <c r="D199" s="147" t="s">
        <v>95</v>
      </c>
      <c r="E199" s="147" t="s">
        <v>96</v>
      </c>
      <c r="F199" s="147">
        <v>154</v>
      </c>
      <c r="G199" s="147">
        <v>3</v>
      </c>
      <c r="H199" s="147">
        <v>768638001</v>
      </c>
      <c r="I199" s="147" t="s">
        <v>287</v>
      </c>
      <c r="J199" s="158">
        <v>5</v>
      </c>
      <c r="K199" s="147" t="s">
        <v>64</v>
      </c>
      <c r="L199" s="148" t="s">
        <v>212</v>
      </c>
      <c r="M199" s="147" t="s">
        <v>99</v>
      </c>
      <c r="N199" s="146" t="s">
        <v>91</v>
      </c>
      <c r="O199" s="146">
        <v>5</v>
      </c>
      <c r="P199" s="148">
        <v>5</v>
      </c>
      <c r="Q199" s="148"/>
      <c r="R199" s="147"/>
      <c r="S199" s="149">
        <f>TABLAINV[[#This Row],[Conteo Físico]]-TABLAINV[[#This Row],[Cant. UND]]</f>
        <v>0</v>
      </c>
      <c r="T1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9" s="150" t="str">
        <f>IFERROR(IF(MOD(TABLAINV[[#This Row],[C]],2)=0,"PAR","IMPAR"),"Zona")</f>
        <v>PAR</v>
      </c>
      <c r="W199" s="151"/>
      <c r="X199" s="152">
        <f>IFERROR(IF(TABLAINV[[#This Row],[Cant. UND]]=0,TABLAINV[[#This Row],[PMV]]*TABLAINV[[#This Row],[Conteo Físico]],TABLAINV[[#This Row],[PMV]]*TABLAINV[[#This Row],[Cant. UND]]),0)</f>
        <v>0</v>
      </c>
      <c r="Y199" s="152">
        <f>IFERROR(ABS(TABLAINV[[#This Row],[PMV]]*TABLAINV[[#This Row],[Diferencia]]),0)</f>
        <v>0</v>
      </c>
      <c r="Z199" s="153">
        <f>IFERROR(VLOOKUP(TABLAINV[[#This Row],[Codigo Estado]],unds!O:P,2,0),"PEND.")</f>
        <v>2001</v>
      </c>
      <c r="AA199" s="153" t="str">
        <f t="shared" si="10"/>
        <v>CD09</v>
      </c>
      <c r="AB199" s="154">
        <f t="shared" ca="1" si="11"/>
        <v>45828</v>
      </c>
      <c r="AC199" s="155"/>
      <c r="AD199" s="155"/>
      <c r="AE199" s="155"/>
      <c r="AF199" s="155"/>
    </row>
    <row r="200" spans="1:32" s="156" customFormat="1" ht="24" customHeight="1" x14ac:dyDescent="0.2">
      <c r="A200" s="157" t="str">
        <f t="shared" si="9"/>
        <v>MRC01</v>
      </c>
      <c r="B200" s="145" t="str">
        <f>IF(TABLAINV[[#This Row],[Z]]="","",D200&amp;"."&amp;TEXT(E200,"000")&amp;"."&amp;TEXT(F200,"000")&amp;"."&amp;TEXT(G200,"000"))</f>
        <v>MR.C01.159.001</v>
      </c>
      <c r="C200" s="146"/>
      <c r="D200" s="147" t="s">
        <v>95</v>
      </c>
      <c r="E200" s="147" t="s">
        <v>96</v>
      </c>
      <c r="F200" s="147">
        <v>159</v>
      </c>
      <c r="G200" s="147">
        <v>1</v>
      </c>
      <c r="H200" s="147">
        <v>531596002</v>
      </c>
      <c r="I200" s="147" t="s">
        <v>288</v>
      </c>
      <c r="J200" s="158">
        <v>10</v>
      </c>
      <c r="K200" s="147" t="s">
        <v>64</v>
      </c>
      <c r="L200" s="148" t="s">
        <v>108</v>
      </c>
      <c r="M200" s="147" t="s">
        <v>99</v>
      </c>
      <c r="N200" s="146" t="s">
        <v>91</v>
      </c>
      <c r="O200" s="146">
        <v>10</v>
      </c>
      <c r="P200" s="148">
        <v>10</v>
      </c>
      <c r="Q200" s="148"/>
      <c r="R200" s="147"/>
      <c r="S200" s="149">
        <f>TABLAINV[[#This Row],[Conteo Físico]]-TABLAINV[[#This Row],[Cant. UND]]</f>
        <v>0</v>
      </c>
      <c r="T2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0" s="150" t="str">
        <f>IFERROR(IF(MOD(TABLAINV[[#This Row],[C]],2)=0,"PAR","IMPAR"),"Zona")</f>
        <v>IMPAR</v>
      </c>
      <c r="W200" s="151"/>
      <c r="X200" s="152">
        <f>IFERROR(IF(TABLAINV[[#This Row],[Cant. UND]]=0,TABLAINV[[#This Row],[PMV]]*TABLAINV[[#This Row],[Conteo Físico]],TABLAINV[[#This Row],[PMV]]*TABLAINV[[#This Row],[Cant. UND]]),0)</f>
        <v>0</v>
      </c>
      <c r="Y200" s="152">
        <f>IFERROR(ABS(TABLAINV[[#This Row],[PMV]]*TABLAINV[[#This Row],[Diferencia]]),0)</f>
        <v>0</v>
      </c>
      <c r="Z200" s="153">
        <f>IFERROR(VLOOKUP(TABLAINV[[#This Row],[Codigo Estado]],unds!O:P,2,0),"PEND.")</f>
        <v>2001</v>
      </c>
      <c r="AA200" s="153" t="str">
        <f t="shared" si="10"/>
        <v>CD09</v>
      </c>
      <c r="AB200" s="154">
        <f t="shared" ca="1" si="11"/>
        <v>45828</v>
      </c>
      <c r="AC200" s="155"/>
      <c r="AD200" s="155"/>
      <c r="AE200" s="155"/>
      <c r="AF200" s="155"/>
    </row>
    <row r="201" spans="1:32" s="156" customFormat="1" ht="24" customHeight="1" x14ac:dyDescent="0.2">
      <c r="A201" s="157" t="str">
        <f t="shared" si="9"/>
        <v>MRC01</v>
      </c>
      <c r="B201" s="145" t="str">
        <f>IF(TABLAINV[[#This Row],[Z]]="","",D201&amp;"."&amp;TEXT(E201,"000")&amp;"."&amp;TEXT(F201,"000")&amp;"."&amp;TEXT(G201,"000"))</f>
        <v>MR.C01.159.001</v>
      </c>
      <c r="C201" s="146"/>
      <c r="D201" s="147" t="s">
        <v>95</v>
      </c>
      <c r="E201" s="147" t="s">
        <v>96</v>
      </c>
      <c r="F201" s="147">
        <v>159</v>
      </c>
      <c r="G201" s="147">
        <v>1</v>
      </c>
      <c r="H201" s="147">
        <v>736118</v>
      </c>
      <c r="I201" s="147" t="s">
        <v>289</v>
      </c>
      <c r="J201" s="158">
        <v>18</v>
      </c>
      <c r="K201" s="147" t="s">
        <v>64</v>
      </c>
      <c r="L201" s="148" t="s">
        <v>98</v>
      </c>
      <c r="M201" s="147" t="s">
        <v>99</v>
      </c>
      <c r="N201" s="146" t="s">
        <v>91</v>
      </c>
      <c r="O201" s="146">
        <v>18</v>
      </c>
      <c r="P201" s="148">
        <v>18</v>
      </c>
      <c r="Q201" s="148"/>
      <c r="R201" s="147"/>
      <c r="S201" s="149">
        <f>TABLAINV[[#This Row],[Conteo Físico]]-TABLAINV[[#This Row],[Cant. UND]]</f>
        <v>0</v>
      </c>
      <c r="T2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1" s="150" t="str">
        <f>IFERROR(IF(MOD(TABLAINV[[#This Row],[C]],2)=0,"PAR","IMPAR"),"Zona")</f>
        <v>IMPAR</v>
      </c>
      <c r="W201" s="151"/>
      <c r="X201" s="152">
        <f>IFERROR(IF(TABLAINV[[#This Row],[Cant. UND]]=0,TABLAINV[[#This Row],[PMV]]*TABLAINV[[#This Row],[Conteo Físico]],TABLAINV[[#This Row],[PMV]]*TABLAINV[[#This Row],[Cant. UND]]),0)</f>
        <v>0</v>
      </c>
      <c r="Y201" s="152">
        <f>IFERROR(ABS(TABLAINV[[#This Row],[PMV]]*TABLAINV[[#This Row],[Diferencia]]),0)</f>
        <v>0</v>
      </c>
      <c r="Z201" s="153">
        <f>IFERROR(VLOOKUP(TABLAINV[[#This Row],[Codigo Estado]],unds!O:P,2,0),"PEND.")</f>
        <v>2001</v>
      </c>
      <c r="AA201" s="153" t="str">
        <f t="shared" si="10"/>
        <v>CD09</v>
      </c>
      <c r="AB201" s="154">
        <f t="shared" ca="1" si="11"/>
        <v>45828</v>
      </c>
      <c r="AC201" s="155"/>
      <c r="AD201" s="155"/>
      <c r="AE201" s="155"/>
      <c r="AF201" s="155"/>
    </row>
    <row r="202" spans="1:32" s="156" customFormat="1" ht="24" customHeight="1" x14ac:dyDescent="0.2">
      <c r="A202" s="157" t="str">
        <f t="shared" ref="A202:A265" si="12">D202&amp;E202</f>
        <v>MRC01</v>
      </c>
      <c r="B202" s="145" t="str">
        <f>IF(TABLAINV[[#This Row],[Z]]="","",D202&amp;"."&amp;TEXT(E202,"000")&amp;"."&amp;TEXT(F202,"000")&amp;"."&amp;TEXT(G202,"000"))</f>
        <v>MR.C01.159.001</v>
      </c>
      <c r="C202" s="146"/>
      <c r="D202" s="147" t="s">
        <v>95</v>
      </c>
      <c r="E202" s="147" t="s">
        <v>96</v>
      </c>
      <c r="F202" s="147">
        <v>159</v>
      </c>
      <c r="G202" s="147">
        <v>1</v>
      </c>
      <c r="H202" s="147">
        <v>757474</v>
      </c>
      <c r="I202" s="147" t="s">
        <v>290</v>
      </c>
      <c r="J202" s="158">
        <v>3</v>
      </c>
      <c r="K202" s="147" t="s">
        <v>64</v>
      </c>
      <c r="L202" s="148" t="s">
        <v>115</v>
      </c>
      <c r="M202" s="147" t="s">
        <v>99</v>
      </c>
      <c r="N202" s="146" t="s">
        <v>91</v>
      </c>
      <c r="O202" s="146">
        <v>3</v>
      </c>
      <c r="P202" s="148">
        <v>3</v>
      </c>
      <c r="Q202" s="148"/>
      <c r="R202" s="147"/>
      <c r="S202" s="149">
        <f>TABLAINV[[#This Row],[Conteo Físico]]-TABLAINV[[#This Row],[Cant. UND]]</f>
        <v>0</v>
      </c>
      <c r="T2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2" s="150" t="str">
        <f>IFERROR(IF(MOD(TABLAINV[[#This Row],[C]],2)=0,"PAR","IMPAR"),"Zona")</f>
        <v>IMPAR</v>
      </c>
      <c r="W202" s="151"/>
      <c r="X202" s="152">
        <f>IFERROR(IF(TABLAINV[[#This Row],[Cant. UND]]=0,TABLAINV[[#This Row],[PMV]]*TABLAINV[[#This Row],[Conteo Físico]],TABLAINV[[#This Row],[PMV]]*TABLAINV[[#This Row],[Cant. UND]]),0)</f>
        <v>0</v>
      </c>
      <c r="Y202" s="152">
        <f>IFERROR(ABS(TABLAINV[[#This Row],[PMV]]*TABLAINV[[#This Row],[Diferencia]]),0)</f>
        <v>0</v>
      </c>
      <c r="Z202" s="153">
        <f>IFERROR(VLOOKUP(TABLAINV[[#This Row],[Codigo Estado]],unds!O:P,2,0),"PEND.")</f>
        <v>2001</v>
      </c>
      <c r="AA202" s="153" t="str">
        <f t="shared" ref="AA202:AA265" si="13">$AA$1</f>
        <v>CD09</v>
      </c>
      <c r="AB202" s="154">
        <f t="shared" ref="AB202:AB265" ca="1" si="14">TODAY()</f>
        <v>45828</v>
      </c>
      <c r="AC202" s="155"/>
      <c r="AD202" s="155"/>
      <c r="AE202" s="155"/>
      <c r="AF202" s="155"/>
    </row>
    <row r="203" spans="1:32" s="156" customFormat="1" ht="24" customHeight="1" x14ac:dyDescent="0.2">
      <c r="A203" s="157" t="str">
        <f t="shared" si="12"/>
        <v>MRC01</v>
      </c>
      <c r="B203" s="145" t="str">
        <f>IF(TABLAINV[[#This Row],[Z]]="","",D203&amp;"."&amp;TEXT(E203,"000")&amp;"."&amp;TEXT(F203,"000")&amp;"."&amp;TEXT(G203,"000"))</f>
        <v>MR.C01.159.002</v>
      </c>
      <c r="C203" s="146"/>
      <c r="D203" s="147" t="s">
        <v>95</v>
      </c>
      <c r="E203" s="147" t="s">
        <v>96</v>
      </c>
      <c r="F203" s="147">
        <v>159</v>
      </c>
      <c r="G203" s="147">
        <v>2</v>
      </c>
      <c r="H203" s="147">
        <v>402730</v>
      </c>
      <c r="I203" s="147" t="s">
        <v>291</v>
      </c>
      <c r="J203" s="158">
        <v>6</v>
      </c>
      <c r="K203" s="147" t="s">
        <v>64</v>
      </c>
      <c r="L203" s="148" t="s">
        <v>98</v>
      </c>
      <c r="M203" s="147" t="s">
        <v>99</v>
      </c>
      <c r="N203" s="146" t="s">
        <v>91</v>
      </c>
      <c r="O203" s="146">
        <v>6</v>
      </c>
      <c r="P203" s="148">
        <v>6</v>
      </c>
      <c r="Q203" s="148"/>
      <c r="R203" s="147"/>
      <c r="S203" s="149">
        <f>TABLAINV[[#This Row],[Conteo Físico]]-TABLAINV[[#This Row],[Cant. UND]]</f>
        <v>0</v>
      </c>
      <c r="T2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3" s="150" t="str">
        <f>IFERROR(IF(MOD(TABLAINV[[#This Row],[C]],2)=0,"PAR","IMPAR"),"Zona")</f>
        <v>IMPAR</v>
      </c>
      <c r="W203" s="151"/>
      <c r="X203" s="152">
        <f>IFERROR(IF(TABLAINV[[#This Row],[Cant. UND]]=0,TABLAINV[[#This Row],[PMV]]*TABLAINV[[#This Row],[Conteo Físico]],TABLAINV[[#This Row],[PMV]]*TABLAINV[[#This Row],[Cant. UND]]),0)</f>
        <v>0</v>
      </c>
      <c r="Y203" s="152">
        <f>IFERROR(ABS(TABLAINV[[#This Row],[PMV]]*TABLAINV[[#This Row],[Diferencia]]),0)</f>
        <v>0</v>
      </c>
      <c r="Z203" s="153">
        <f>IFERROR(VLOOKUP(TABLAINV[[#This Row],[Codigo Estado]],unds!O:P,2,0),"PEND.")</f>
        <v>2001</v>
      </c>
      <c r="AA203" s="153" t="str">
        <f t="shared" si="13"/>
        <v>CD09</v>
      </c>
      <c r="AB203" s="154">
        <f t="shared" ca="1" si="14"/>
        <v>45828</v>
      </c>
      <c r="AC203" s="155"/>
      <c r="AD203" s="155"/>
      <c r="AE203" s="155"/>
      <c r="AF203" s="155"/>
    </row>
    <row r="204" spans="1:32" s="156" customFormat="1" ht="24" customHeight="1" x14ac:dyDescent="0.2">
      <c r="A204" s="157" t="str">
        <f t="shared" si="12"/>
        <v>MRC01</v>
      </c>
      <c r="B204" s="145" t="str">
        <f>IF(TABLAINV[[#This Row],[Z]]="","",D204&amp;"."&amp;TEXT(E204,"000")&amp;"."&amp;TEXT(F204,"000")&amp;"."&amp;TEXT(G204,"000"))</f>
        <v>MR.C01.159.002</v>
      </c>
      <c r="C204" s="146"/>
      <c r="D204" s="147" t="s">
        <v>95</v>
      </c>
      <c r="E204" s="147" t="s">
        <v>96</v>
      </c>
      <c r="F204" s="147">
        <v>159</v>
      </c>
      <c r="G204" s="147">
        <v>2</v>
      </c>
      <c r="H204" s="147">
        <v>755916</v>
      </c>
      <c r="I204" s="147" t="s">
        <v>292</v>
      </c>
      <c r="J204" s="158">
        <v>72</v>
      </c>
      <c r="K204" s="147" t="s">
        <v>64</v>
      </c>
      <c r="L204" s="148" t="s">
        <v>113</v>
      </c>
      <c r="M204" s="147" t="s">
        <v>99</v>
      </c>
      <c r="N204" s="146" t="s">
        <v>91</v>
      </c>
      <c r="O204" s="146">
        <v>72</v>
      </c>
      <c r="P204" s="148">
        <v>72</v>
      </c>
      <c r="Q204" s="148"/>
      <c r="R204" s="147"/>
      <c r="S204" s="149">
        <f>TABLAINV[[#This Row],[Conteo Físico]]-TABLAINV[[#This Row],[Cant. UND]]</f>
        <v>0</v>
      </c>
      <c r="T2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4" s="150" t="str">
        <f>IFERROR(IF(MOD(TABLAINV[[#This Row],[C]],2)=0,"PAR","IMPAR"),"Zona")</f>
        <v>IMPAR</v>
      </c>
      <c r="W204" s="151"/>
      <c r="X204" s="152">
        <f>IFERROR(IF(TABLAINV[[#This Row],[Cant. UND]]=0,TABLAINV[[#This Row],[PMV]]*TABLAINV[[#This Row],[Conteo Físico]],TABLAINV[[#This Row],[PMV]]*TABLAINV[[#This Row],[Cant. UND]]),0)</f>
        <v>0</v>
      </c>
      <c r="Y204" s="152">
        <f>IFERROR(ABS(TABLAINV[[#This Row],[PMV]]*TABLAINV[[#This Row],[Diferencia]]),0)</f>
        <v>0</v>
      </c>
      <c r="Z204" s="153">
        <f>IFERROR(VLOOKUP(TABLAINV[[#This Row],[Codigo Estado]],unds!O:P,2,0),"PEND.")</f>
        <v>2001</v>
      </c>
      <c r="AA204" s="153" t="str">
        <f t="shared" si="13"/>
        <v>CD09</v>
      </c>
      <c r="AB204" s="154">
        <f t="shared" ca="1" si="14"/>
        <v>45828</v>
      </c>
      <c r="AC204" s="155"/>
      <c r="AD204" s="155"/>
      <c r="AE204" s="155"/>
      <c r="AF204" s="155"/>
    </row>
    <row r="205" spans="1:32" s="156" customFormat="1" ht="24" customHeight="1" x14ac:dyDescent="0.2">
      <c r="A205" s="157" t="str">
        <f t="shared" si="12"/>
        <v>MRC01</v>
      </c>
      <c r="B205" s="145" t="str">
        <f>IF(TABLAINV[[#This Row],[Z]]="","",D205&amp;"."&amp;TEXT(E205,"000")&amp;"."&amp;TEXT(F205,"000")&amp;"."&amp;TEXT(G205,"000"))</f>
        <v>MR.C01.159.003</v>
      </c>
      <c r="C205" s="146"/>
      <c r="D205" s="147" t="s">
        <v>95</v>
      </c>
      <c r="E205" s="147" t="s">
        <v>96</v>
      </c>
      <c r="F205" s="147">
        <v>159</v>
      </c>
      <c r="G205" s="147">
        <v>3</v>
      </c>
      <c r="H205" s="147">
        <v>533047005</v>
      </c>
      <c r="I205" s="147" t="s">
        <v>293</v>
      </c>
      <c r="J205" s="158">
        <v>39</v>
      </c>
      <c r="K205" s="147" t="s">
        <v>64</v>
      </c>
      <c r="L205" s="148" t="s">
        <v>108</v>
      </c>
      <c r="M205" s="147" t="s">
        <v>99</v>
      </c>
      <c r="N205" s="146" t="s">
        <v>91</v>
      </c>
      <c r="O205" s="146">
        <v>39</v>
      </c>
      <c r="P205" s="148">
        <v>39</v>
      </c>
      <c r="Q205" s="148"/>
      <c r="R205" s="147"/>
      <c r="S205" s="149">
        <f>TABLAINV[[#This Row],[Conteo Físico]]-TABLAINV[[#This Row],[Cant. UND]]</f>
        <v>0</v>
      </c>
      <c r="T2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5" s="150" t="str">
        <f>IFERROR(IF(MOD(TABLAINV[[#This Row],[C]],2)=0,"PAR","IMPAR"),"Zona")</f>
        <v>IMPAR</v>
      </c>
      <c r="W205" s="151"/>
      <c r="X205" s="152">
        <f>IFERROR(IF(TABLAINV[[#This Row],[Cant. UND]]=0,TABLAINV[[#This Row],[PMV]]*TABLAINV[[#This Row],[Conteo Físico]],TABLAINV[[#This Row],[PMV]]*TABLAINV[[#This Row],[Cant. UND]]),0)</f>
        <v>0</v>
      </c>
      <c r="Y205" s="152">
        <f>IFERROR(ABS(TABLAINV[[#This Row],[PMV]]*TABLAINV[[#This Row],[Diferencia]]),0)</f>
        <v>0</v>
      </c>
      <c r="Z205" s="153">
        <f>IFERROR(VLOOKUP(TABLAINV[[#This Row],[Codigo Estado]],unds!O:P,2,0),"PEND.")</f>
        <v>2001</v>
      </c>
      <c r="AA205" s="153" t="str">
        <f t="shared" si="13"/>
        <v>CD09</v>
      </c>
      <c r="AB205" s="154">
        <f t="shared" ca="1" si="14"/>
        <v>45828</v>
      </c>
      <c r="AC205" s="155"/>
      <c r="AD205" s="155"/>
      <c r="AE205" s="155"/>
      <c r="AF205" s="155"/>
    </row>
    <row r="206" spans="1:32" s="156" customFormat="1" ht="24" customHeight="1" x14ac:dyDescent="0.2">
      <c r="A206" s="157" t="str">
        <f t="shared" si="12"/>
        <v>MRC01</v>
      </c>
      <c r="B206" s="145" t="str">
        <f>IF(TABLAINV[[#This Row],[Z]]="","",D206&amp;"."&amp;TEXT(E206,"000")&amp;"."&amp;TEXT(F206,"000")&amp;"."&amp;TEXT(G206,"000"))</f>
        <v>MR.C01.160.001</v>
      </c>
      <c r="C206" s="146"/>
      <c r="D206" s="147" t="s">
        <v>95</v>
      </c>
      <c r="E206" s="147" t="s">
        <v>96</v>
      </c>
      <c r="F206" s="147">
        <v>160</v>
      </c>
      <c r="G206" s="147">
        <v>1</v>
      </c>
      <c r="H206" s="147">
        <v>477090001</v>
      </c>
      <c r="I206" s="147" t="s">
        <v>294</v>
      </c>
      <c r="J206" s="158">
        <v>6</v>
      </c>
      <c r="K206" s="147" t="s">
        <v>64</v>
      </c>
      <c r="L206" s="148" t="s">
        <v>98</v>
      </c>
      <c r="M206" s="147" t="s">
        <v>99</v>
      </c>
      <c r="N206" s="146" t="s">
        <v>91</v>
      </c>
      <c r="O206" s="146">
        <v>6</v>
      </c>
      <c r="P206" s="148">
        <v>6</v>
      </c>
      <c r="Q206" s="148"/>
      <c r="R206" s="147"/>
      <c r="S206" s="149">
        <f>TABLAINV[[#This Row],[Conteo Físico]]-TABLAINV[[#This Row],[Cant. UND]]</f>
        <v>0</v>
      </c>
      <c r="T2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6" s="150" t="str">
        <f>IFERROR(IF(MOD(TABLAINV[[#This Row],[C]],2)=0,"PAR","IMPAR"),"Zona")</f>
        <v>PAR</v>
      </c>
      <c r="W206" s="151"/>
      <c r="X206" s="152">
        <f>IFERROR(IF(TABLAINV[[#This Row],[Cant. UND]]=0,TABLAINV[[#This Row],[PMV]]*TABLAINV[[#This Row],[Conteo Físico]],TABLAINV[[#This Row],[PMV]]*TABLAINV[[#This Row],[Cant. UND]]),0)</f>
        <v>0</v>
      </c>
      <c r="Y206" s="152">
        <f>IFERROR(ABS(TABLAINV[[#This Row],[PMV]]*TABLAINV[[#This Row],[Diferencia]]),0)</f>
        <v>0</v>
      </c>
      <c r="Z206" s="153">
        <f>IFERROR(VLOOKUP(TABLAINV[[#This Row],[Codigo Estado]],unds!O:P,2,0),"PEND.")</f>
        <v>2001</v>
      </c>
      <c r="AA206" s="153" t="str">
        <f t="shared" si="13"/>
        <v>CD09</v>
      </c>
      <c r="AB206" s="154">
        <f t="shared" ca="1" si="14"/>
        <v>45828</v>
      </c>
      <c r="AC206" s="155"/>
      <c r="AD206" s="155"/>
      <c r="AE206" s="155"/>
      <c r="AF206" s="155"/>
    </row>
    <row r="207" spans="1:32" s="156" customFormat="1" ht="24" customHeight="1" x14ac:dyDescent="0.2">
      <c r="A207" s="157" t="str">
        <f t="shared" si="12"/>
        <v>MRC01</v>
      </c>
      <c r="B207" s="145" t="str">
        <f>IF(TABLAINV[[#This Row],[Z]]="","",D207&amp;"."&amp;TEXT(E207,"000")&amp;"."&amp;TEXT(F207,"000")&amp;"."&amp;TEXT(G207,"000"))</f>
        <v>MR.C01.160.002</v>
      </c>
      <c r="C207" s="146"/>
      <c r="D207" s="147" t="s">
        <v>95</v>
      </c>
      <c r="E207" s="147" t="s">
        <v>96</v>
      </c>
      <c r="F207" s="147">
        <v>160</v>
      </c>
      <c r="G207" s="147">
        <v>2</v>
      </c>
      <c r="H207" s="147">
        <v>355397</v>
      </c>
      <c r="I207" s="147" t="s">
        <v>295</v>
      </c>
      <c r="J207" s="158">
        <v>36</v>
      </c>
      <c r="K207" s="147" t="s">
        <v>64</v>
      </c>
      <c r="L207" s="148" t="s">
        <v>113</v>
      </c>
      <c r="M207" s="147" t="s">
        <v>99</v>
      </c>
      <c r="N207" s="146" t="s">
        <v>91</v>
      </c>
      <c r="O207" s="146">
        <v>36</v>
      </c>
      <c r="P207" s="148">
        <v>36</v>
      </c>
      <c r="Q207" s="148"/>
      <c r="R207" s="147"/>
      <c r="S207" s="149">
        <f>TABLAINV[[#This Row],[Conteo Físico]]-TABLAINV[[#This Row],[Cant. UND]]</f>
        <v>0</v>
      </c>
      <c r="T2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7" s="150" t="str">
        <f>IFERROR(IF(MOD(TABLAINV[[#This Row],[C]],2)=0,"PAR","IMPAR"),"Zona")</f>
        <v>PAR</v>
      </c>
      <c r="W207" s="151"/>
      <c r="X207" s="152">
        <f>IFERROR(IF(TABLAINV[[#This Row],[Cant. UND]]=0,TABLAINV[[#This Row],[PMV]]*TABLAINV[[#This Row],[Conteo Físico]],TABLAINV[[#This Row],[PMV]]*TABLAINV[[#This Row],[Cant. UND]]),0)</f>
        <v>0</v>
      </c>
      <c r="Y207" s="152">
        <f>IFERROR(ABS(TABLAINV[[#This Row],[PMV]]*TABLAINV[[#This Row],[Diferencia]]),0)</f>
        <v>0</v>
      </c>
      <c r="Z207" s="153">
        <f>IFERROR(VLOOKUP(TABLAINV[[#This Row],[Codigo Estado]],unds!O:P,2,0),"PEND.")</f>
        <v>2001</v>
      </c>
      <c r="AA207" s="153" t="str">
        <f t="shared" si="13"/>
        <v>CD09</v>
      </c>
      <c r="AB207" s="154">
        <f t="shared" ca="1" si="14"/>
        <v>45828</v>
      </c>
      <c r="AC207" s="155"/>
      <c r="AD207" s="155"/>
      <c r="AE207" s="155"/>
      <c r="AF207" s="155"/>
    </row>
    <row r="208" spans="1:32" s="156" customFormat="1" ht="24" customHeight="1" x14ac:dyDescent="0.2">
      <c r="A208" s="157" t="str">
        <f t="shared" si="12"/>
        <v>MRC01</v>
      </c>
      <c r="B208" s="145" t="str">
        <f>IF(TABLAINV[[#This Row],[Z]]="","",D208&amp;"."&amp;TEXT(E208,"000")&amp;"."&amp;TEXT(F208,"000")&amp;"."&amp;TEXT(G208,"000"))</f>
        <v>MR.C01.160.002</v>
      </c>
      <c r="C208" s="146"/>
      <c r="D208" s="147" t="s">
        <v>95</v>
      </c>
      <c r="E208" s="147" t="s">
        <v>96</v>
      </c>
      <c r="F208" s="147">
        <v>160</v>
      </c>
      <c r="G208" s="147">
        <v>2</v>
      </c>
      <c r="H208" s="147">
        <v>451983</v>
      </c>
      <c r="I208" s="147" t="s">
        <v>296</v>
      </c>
      <c r="J208" s="158">
        <v>18</v>
      </c>
      <c r="K208" s="147" t="s">
        <v>64</v>
      </c>
      <c r="L208" s="148" t="s">
        <v>98</v>
      </c>
      <c r="M208" s="147" t="s">
        <v>99</v>
      </c>
      <c r="N208" s="146" t="s">
        <v>91</v>
      </c>
      <c r="O208" s="146">
        <v>18</v>
      </c>
      <c r="P208" s="148">
        <v>18</v>
      </c>
      <c r="Q208" s="148"/>
      <c r="R208" s="147"/>
      <c r="S208" s="149">
        <f>TABLAINV[[#This Row],[Conteo Físico]]-TABLAINV[[#This Row],[Cant. UND]]</f>
        <v>0</v>
      </c>
      <c r="T2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8" s="150" t="str">
        <f>IFERROR(IF(MOD(TABLAINV[[#This Row],[C]],2)=0,"PAR","IMPAR"),"Zona")</f>
        <v>PAR</v>
      </c>
      <c r="W208" s="151"/>
      <c r="X208" s="152">
        <f>IFERROR(IF(TABLAINV[[#This Row],[Cant. UND]]=0,TABLAINV[[#This Row],[PMV]]*TABLAINV[[#This Row],[Conteo Físico]],TABLAINV[[#This Row],[PMV]]*TABLAINV[[#This Row],[Cant. UND]]),0)</f>
        <v>0</v>
      </c>
      <c r="Y208" s="152">
        <f>IFERROR(ABS(TABLAINV[[#This Row],[PMV]]*TABLAINV[[#This Row],[Diferencia]]),0)</f>
        <v>0</v>
      </c>
      <c r="Z208" s="153">
        <f>IFERROR(VLOOKUP(TABLAINV[[#This Row],[Codigo Estado]],unds!O:P,2,0),"PEND.")</f>
        <v>2001</v>
      </c>
      <c r="AA208" s="153" t="str">
        <f t="shared" si="13"/>
        <v>CD09</v>
      </c>
      <c r="AB208" s="154">
        <f t="shared" ca="1" si="14"/>
        <v>45828</v>
      </c>
      <c r="AC208" s="155"/>
      <c r="AD208" s="155"/>
      <c r="AE208" s="155"/>
      <c r="AF208" s="155"/>
    </row>
    <row r="209" spans="1:32" s="156" customFormat="1" ht="24" customHeight="1" x14ac:dyDescent="0.2">
      <c r="A209" s="157" t="str">
        <f t="shared" si="12"/>
        <v>MRC01</v>
      </c>
      <c r="B209" s="145" t="str">
        <f>IF(TABLAINV[[#This Row],[Z]]="","",D209&amp;"."&amp;TEXT(E209,"000")&amp;"."&amp;TEXT(F209,"000")&amp;"."&amp;TEXT(G209,"000"))</f>
        <v>MR.C01.160.002</v>
      </c>
      <c r="C209" s="146"/>
      <c r="D209" s="147" t="s">
        <v>95</v>
      </c>
      <c r="E209" s="147" t="s">
        <v>96</v>
      </c>
      <c r="F209" s="147">
        <v>160</v>
      </c>
      <c r="G209" s="147">
        <v>2</v>
      </c>
      <c r="H209" s="147">
        <v>49463003</v>
      </c>
      <c r="I209" s="147" t="s">
        <v>297</v>
      </c>
      <c r="J209" s="158">
        <v>3</v>
      </c>
      <c r="K209" s="147" t="s">
        <v>64</v>
      </c>
      <c r="L209" s="148" t="s">
        <v>115</v>
      </c>
      <c r="M209" s="147" t="s">
        <v>99</v>
      </c>
      <c r="N209" s="146" t="s">
        <v>91</v>
      </c>
      <c r="O209" s="146">
        <v>3</v>
      </c>
      <c r="P209" s="148">
        <v>3</v>
      </c>
      <c r="Q209" s="148"/>
      <c r="R209" s="147"/>
      <c r="S209" s="149">
        <f>TABLAINV[[#This Row],[Conteo Físico]]-TABLAINV[[#This Row],[Cant. UND]]</f>
        <v>0</v>
      </c>
      <c r="T2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9" s="150" t="str">
        <f>IFERROR(IF(MOD(TABLAINV[[#This Row],[C]],2)=0,"PAR","IMPAR"),"Zona")</f>
        <v>PAR</v>
      </c>
      <c r="W209" s="151"/>
      <c r="X209" s="152">
        <f>IFERROR(IF(TABLAINV[[#This Row],[Cant. UND]]=0,TABLAINV[[#This Row],[PMV]]*TABLAINV[[#This Row],[Conteo Físico]],TABLAINV[[#This Row],[PMV]]*TABLAINV[[#This Row],[Cant. UND]]),0)</f>
        <v>0</v>
      </c>
      <c r="Y209" s="152">
        <f>IFERROR(ABS(TABLAINV[[#This Row],[PMV]]*TABLAINV[[#This Row],[Diferencia]]),0)</f>
        <v>0</v>
      </c>
      <c r="Z209" s="153">
        <f>IFERROR(VLOOKUP(TABLAINV[[#This Row],[Codigo Estado]],unds!O:P,2,0),"PEND.")</f>
        <v>2001</v>
      </c>
      <c r="AA209" s="153" t="str">
        <f t="shared" si="13"/>
        <v>CD09</v>
      </c>
      <c r="AB209" s="154">
        <f t="shared" ca="1" si="14"/>
        <v>45828</v>
      </c>
      <c r="AC209" s="155"/>
      <c r="AD209" s="155"/>
      <c r="AE209" s="155"/>
      <c r="AF209" s="155"/>
    </row>
    <row r="210" spans="1:32" s="156" customFormat="1" ht="24" customHeight="1" x14ac:dyDescent="0.2">
      <c r="A210" s="157" t="str">
        <f t="shared" si="12"/>
        <v>MRC01</v>
      </c>
      <c r="B210" s="145" t="str">
        <f>IF(TABLAINV[[#This Row],[Z]]="","",D210&amp;"."&amp;TEXT(E210,"000")&amp;"."&amp;TEXT(F210,"000")&amp;"."&amp;TEXT(G210,"000"))</f>
        <v>MR.C01.160.002</v>
      </c>
      <c r="C210" s="146"/>
      <c r="D210" s="147" t="s">
        <v>95</v>
      </c>
      <c r="E210" s="147" t="s">
        <v>96</v>
      </c>
      <c r="F210" s="147">
        <v>160</v>
      </c>
      <c r="G210" s="147">
        <v>2</v>
      </c>
      <c r="H210" s="147">
        <v>768637002</v>
      </c>
      <c r="I210" s="147" t="s">
        <v>298</v>
      </c>
      <c r="J210" s="158">
        <v>6</v>
      </c>
      <c r="K210" s="147" t="s">
        <v>64</v>
      </c>
      <c r="L210" s="148" t="s">
        <v>98</v>
      </c>
      <c r="M210" s="147" t="s">
        <v>99</v>
      </c>
      <c r="N210" s="146" t="s">
        <v>91</v>
      </c>
      <c r="O210" s="146">
        <v>6</v>
      </c>
      <c r="P210" s="148">
        <v>6</v>
      </c>
      <c r="Q210" s="148"/>
      <c r="R210" s="147"/>
      <c r="S210" s="149">
        <f>TABLAINV[[#This Row],[Conteo Físico]]-TABLAINV[[#This Row],[Cant. UND]]</f>
        <v>0</v>
      </c>
      <c r="T2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0" s="150" t="str">
        <f>IFERROR(IF(MOD(TABLAINV[[#This Row],[C]],2)=0,"PAR","IMPAR"),"Zona")</f>
        <v>PAR</v>
      </c>
      <c r="W210" s="151"/>
      <c r="X210" s="152">
        <f>IFERROR(IF(TABLAINV[[#This Row],[Cant. UND]]=0,TABLAINV[[#This Row],[PMV]]*TABLAINV[[#This Row],[Conteo Físico]],TABLAINV[[#This Row],[PMV]]*TABLAINV[[#This Row],[Cant. UND]]),0)</f>
        <v>0</v>
      </c>
      <c r="Y210" s="152">
        <f>IFERROR(ABS(TABLAINV[[#This Row],[PMV]]*TABLAINV[[#This Row],[Diferencia]]),0)</f>
        <v>0</v>
      </c>
      <c r="Z210" s="153">
        <f>IFERROR(VLOOKUP(TABLAINV[[#This Row],[Codigo Estado]],unds!O:P,2,0),"PEND.")</f>
        <v>2001</v>
      </c>
      <c r="AA210" s="153" t="str">
        <f t="shared" si="13"/>
        <v>CD09</v>
      </c>
      <c r="AB210" s="154">
        <f t="shared" ca="1" si="14"/>
        <v>45828</v>
      </c>
      <c r="AC210" s="155"/>
      <c r="AD210" s="155"/>
      <c r="AE210" s="155"/>
      <c r="AF210" s="155"/>
    </row>
    <row r="211" spans="1:32" s="156" customFormat="1" ht="24" customHeight="1" x14ac:dyDescent="0.2">
      <c r="A211" s="157" t="str">
        <f t="shared" si="12"/>
        <v>MRC01</v>
      </c>
      <c r="B211" s="145" t="str">
        <f>IF(TABLAINV[[#This Row],[Z]]="","",D211&amp;"."&amp;TEXT(E211,"000")&amp;"."&amp;TEXT(F211,"000")&amp;"."&amp;TEXT(G211,"000"))</f>
        <v>MR.C01.160.002</v>
      </c>
      <c r="C211" s="146"/>
      <c r="D211" s="147" t="s">
        <v>95</v>
      </c>
      <c r="E211" s="147" t="s">
        <v>96</v>
      </c>
      <c r="F211" s="147">
        <v>160</v>
      </c>
      <c r="G211" s="147">
        <v>2</v>
      </c>
      <c r="H211" s="147">
        <v>771246</v>
      </c>
      <c r="I211" s="147" t="s">
        <v>299</v>
      </c>
      <c r="J211" s="158">
        <v>4</v>
      </c>
      <c r="K211" s="147" t="s">
        <v>64</v>
      </c>
      <c r="L211" s="148" t="s">
        <v>184</v>
      </c>
      <c r="M211" s="147" t="s">
        <v>99</v>
      </c>
      <c r="N211" s="146" t="s">
        <v>91</v>
      </c>
      <c r="O211" s="146">
        <v>4</v>
      </c>
      <c r="P211" s="148">
        <v>4</v>
      </c>
      <c r="Q211" s="148"/>
      <c r="R211" s="147"/>
      <c r="S211" s="149">
        <f>TABLAINV[[#This Row],[Conteo Físico]]-TABLAINV[[#This Row],[Cant. UND]]</f>
        <v>0</v>
      </c>
      <c r="T2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1" s="150" t="str">
        <f>IFERROR(IF(MOD(TABLAINV[[#This Row],[C]],2)=0,"PAR","IMPAR"),"Zona")</f>
        <v>PAR</v>
      </c>
      <c r="W211" s="151"/>
      <c r="X211" s="152">
        <f>IFERROR(IF(TABLAINV[[#This Row],[Cant. UND]]=0,TABLAINV[[#This Row],[PMV]]*TABLAINV[[#This Row],[Conteo Físico]],TABLAINV[[#This Row],[PMV]]*TABLAINV[[#This Row],[Cant. UND]]),0)</f>
        <v>0</v>
      </c>
      <c r="Y211" s="152">
        <f>IFERROR(ABS(TABLAINV[[#This Row],[PMV]]*TABLAINV[[#This Row],[Diferencia]]),0)</f>
        <v>0</v>
      </c>
      <c r="Z211" s="153">
        <f>IFERROR(VLOOKUP(TABLAINV[[#This Row],[Codigo Estado]],unds!O:P,2,0),"PEND.")</f>
        <v>2001</v>
      </c>
      <c r="AA211" s="153" t="str">
        <f t="shared" si="13"/>
        <v>CD09</v>
      </c>
      <c r="AB211" s="154">
        <f t="shared" ca="1" si="14"/>
        <v>45828</v>
      </c>
      <c r="AC211" s="155"/>
      <c r="AD211" s="155"/>
      <c r="AE211" s="155"/>
      <c r="AF211" s="155"/>
    </row>
    <row r="212" spans="1:32" s="156" customFormat="1" ht="24" customHeight="1" x14ac:dyDescent="0.2">
      <c r="A212" s="157" t="str">
        <f t="shared" si="12"/>
        <v>MRC01</v>
      </c>
      <c r="B212" s="145" t="str">
        <f>IF(TABLAINV[[#This Row],[Z]]="","",D212&amp;"."&amp;TEXT(E212,"000")&amp;"."&amp;TEXT(F212,"000")&amp;"."&amp;TEXT(G212,"000"))</f>
        <v>MR.C01.160.003</v>
      </c>
      <c r="C212" s="146"/>
      <c r="D212" s="147" t="s">
        <v>95</v>
      </c>
      <c r="E212" s="147" t="s">
        <v>96</v>
      </c>
      <c r="F212" s="147">
        <v>160</v>
      </c>
      <c r="G212" s="147">
        <v>3</v>
      </c>
      <c r="H212" s="147">
        <v>1024530</v>
      </c>
      <c r="I212" s="147" t="s">
        <v>300</v>
      </c>
      <c r="J212" s="158">
        <v>1</v>
      </c>
      <c r="K212" s="147" t="s">
        <v>64</v>
      </c>
      <c r="L212" s="148" t="s">
        <v>212</v>
      </c>
      <c r="M212" s="147" t="s">
        <v>99</v>
      </c>
      <c r="N212" s="146" t="s">
        <v>91</v>
      </c>
      <c r="O212" s="146">
        <v>1</v>
      </c>
      <c r="P212" s="148">
        <v>1</v>
      </c>
      <c r="Q212" s="148"/>
      <c r="R212" s="147"/>
      <c r="S212" s="149">
        <f>TABLAINV[[#This Row],[Conteo Físico]]-TABLAINV[[#This Row],[Cant. UND]]</f>
        <v>0</v>
      </c>
      <c r="T2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2" s="150" t="str">
        <f>IFERROR(IF(MOD(TABLAINV[[#This Row],[C]],2)=0,"PAR","IMPAR"),"Zona")</f>
        <v>PAR</v>
      </c>
      <c r="W212" s="151"/>
      <c r="X212" s="152">
        <f>IFERROR(IF(TABLAINV[[#This Row],[Cant. UND]]=0,TABLAINV[[#This Row],[PMV]]*TABLAINV[[#This Row],[Conteo Físico]],TABLAINV[[#This Row],[PMV]]*TABLAINV[[#This Row],[Cant. UND]]),0)</f>
        <v>0</v>
      </c>
      <c r="Y212" s="152">
        <f>IFERROR(ABS(TABLAINV[[#This Row],[PMV]]*TABLAINV[[#This Row],[Diferencia]]),0)</f>
        <v>0</v>
      </c>
      <c r="Z212" s="153">
        <f>IFERROR(VLOOKUP(TABLAINV[[#This Row],[Codigo Estado]],unds!O:P,2,0),"PEND.")</f>
        <v>2001</v>
      </c>
      <c r="AA212" s="153" t="str">
        <f t="shared" si="13"/>
        <v>CD09</v>
      </c>
      <c r="AB212" s="154">
        <f t="shared" ca="1" si="14"/>
        <v>45828</v>
      </c>
      <c r="AC212" s="155"/>
      <c r="AD212" s="155"/>
      <c r="AE212" s="155"/>
      <c r="AF212" s="155"/>
    </row>
    <row r="213" spans="1:32" s="156" customFormat="1" ht="24" customHeight="1" x14ac:dyDescent="0.2">
      <c r="A213" s="157" t="str">
        <f t="shared" si="12"/>
        <v>MRC01</v>
      </c>
      <c r="B213" s="145" t="str">
        <f>IF(TABLAINV[[#This Row],[Z]]="","",D213&amp;"."&amp;TEXT(E213,"000")&amp;"."&amp;TEXT(F213,"000")&amp;"."&amp;TEXT(G213,"000"))</f>
        <v>MR.C01.160.003</v>
      </c>
      <c r="C213" s="146"/>
      <c r="D213" s="147" t="s">
        <v>95</v>
      </c>
      <c r="E213" s="147" t="s">
        <v>96</v>
      </c>
      <c r="F213" s="147">
        <v>160</v>
      </c>
      <c r="G213" s="147">
        <v>3</v>
      </c>
      <c r="H213" s="147">
        <v>1031958</v>
      </c>
      <c r="I213" s="147" t="s">
        <v>301</v>
      </c>
      <c r="J213" s="158">
        <v>18</v>
      </c>
      <c r="K213" s="147" t="s">
        <v>64</v>
      </c>
      <c r="L213" s="148" t="s">
        <v>98</v>
      </c>
      <c r="M213" s="147" t="s">
        <v>99</v>
      </c>
      <c r="N213" s="146" t="s">
        <v>91</v>
      </c>
      <c r="O213" s="146">
        <v>18</v>
      </c>
      <c r="P213" s="148">
        <v>18</v>
      </c>
      <c r="Q213" s="148"/>
      <c r="R213" s="147"/>
      <c r="S213" s="149">
        <f>TABLAINV[[#This Row],[Conteo Físico]]-TABLAINV[[#This Row],[Cant. UND]]</f>
        <v>0</v>
      </c>
      <c r="T2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3" s="150" t="str">
        <f>IFERROR(IF(MOD(TABLAINV[[#This Row],[C]],2)=0,"PAR","IMPAR"),"Zona")</f>
        <v>PAR</v>
      </c>
      <c r="W213" s="151"/>
      <c r="X213" s="152">
        <f>IFERROR(IF(TABLAINV[[#This Row],[Cant. UND]]=0,TABLAINV[[#This Row],[PMV]]*TABLAINV[[#This Row],[Conteo Físico]],TABLAINV[[#This Row],[PMV]]*TABLAINV[[#This Row],[Cant. UND]]),0)</f>
        <v>0</v>
      </c>
      <c r="Y213" s="152">
        <f>IFERROR(ABS(TABLAINV[[#This Row],[PMV]]*TABLAINV[[#This Row],[Diferencia]]),0)</f>
        <v>0</v>
      </c>
      <c r="Z213" s="153">
        <f>IFERROR(VLOOKUP(TABLAINV[[#This Row],[Codigo Estado]],unds!O:P,2,0),"PEND.")</f>
        <v>2001</v>
      </c>
      <c r="AA213" s="153" t="str">
        <f t="shared" si="13"/>
        <v>CD09</v>
      </c>
      <c r="AB213" s="154">
        <f t="shared" ca="1" si="14"/>
        <v>45828</v>
      </c>
      <c r="AC213" s="155"/>
      <c r="AD213" s="155"/>
      <c r="AE213" s="155"/>
      <c r="AF213" s="155"/>
    </row>
    <row r="214" spans="1:32" s="156" customFormat="1" ht="24" customHeight="1" x14ac:dyDescent="0.2">
      <c r="A214" s="157" t="str">
        <f t="shared" si="12"/>
        <v>MRC01</v>
      </c>
      <c r="B214" s="145" t="str">
        <f>IF(TABLAINV[[#This Row],[Z]]="","",D214&amp;"."&amp;TEXT(E214,"000")&amp;"."&amp;TEXT(F214,"000")&amp;"."&amp;TEXT(G214,"000"))</f>
        <v>MR.C01.160.003</v>
      </c>
      <c r="C214" s="146"/>
      <c r="D214" s="147" t="s">
        <v>95</v>
      </c>
      <c r="E214" s="147" t="s">
        <v>96</v>
      </c>
      <c r="F214" s="147">
        <v>160</v>
      </c>
      <c r="G214" s="147">
        <v>3</v>
      </c>
      <c r="H214" s="147">
        <v>23494</v>
      </c>
      <c r="I214" s="147" t="s">
        <v>302</v>
      </c>
      <c r="J214" s="158">
        <v>10</v>
      </c>
      <c r="K214" s="147" t="s">
        <v>64</v>
      </c>
      <c r="L214" s="148" t="s">
        <v>212</v>
      </c>
      <c r="M214" s="147" t="s">
        <v>99</v>
      </c>
      <c r="N214" s="146" t="s">
        <v>91</v>
      </c>
      <c r="O214" s="146">
        <v>10</v>
      </c>
      <c r="P214" s="148">
        <v>10</v>
      </c>
      <c r="Q214" s="148"/>
      <c r="R214" s="147"/>
      <c r="S214" s="149">
        <f>TABLAINV[[#This Row],[Conteo Físico]]-TABLAINV[[#This Row],[Cant. UND]]</f>
        <v>0</v>
      </c>
      <c r="T2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4" s="150" t="str">
        <f>IFERROR(IF(MOD(TABLAINV[[#This Row],[C]],2)=0,"PAR","IMPAR"),"Zona")</f>
        <v>PAR</v>
      </c>
      <c r="W214" s="151"/>
      <c r="X214" s="152">
        <f>IFERROR(IF(TABLAINV[[#This Row],[Cant. UND]]=0,TABLAINV[[#This Row],[PMV]]*TABLAINV[[#This Row],[Conteo Físico]],TABLAINV[[#This Row],[PMV]]*TABLAINV[[#This Row],[Cant. UND]]),0)</f>
        <v>0</v>
      </c>
      <c r="Y214" s="152">
        <f>IFERROR(ABS(TABLAINV[[#This Row],[PMV]]*TABLAINV[[#This Row],[Diferencia]]),0)</f>
        <v>0</v>
      </c>
      <c r="Z214" s="153">
        <f>IFERROR(VLOOKUP(TABLAINV[[#This Row],[Codigo Estado]],unds!O:P,2,0),"PEND.")</f>
        <v>2001</v>
      </c>
      <c r="AA214" s="153" t="str">
        <f t="shared" si="13"/>
        <v>CD09</v>
      </c>
      <c r="AB214" s="154">
        <f t="shared" ca="1" si="14"/>
        <v>45828</v>
      </c>
      <c r="AC214" s="155"/>
      <c r="AD214" s="155"/>
      <c r="AE214" s="155"/>
      <c r="AF214" s="155"/>
    </row>
    <row r="215" spans="1:32" s="156" customFormat="1" ht="24" customHeight="1" x14ac:dyDescent="0.2">
      <c r="A215" s="157" t="str">
        <f t="shared" si="12"/>
        <v>MRC01</v>
      </c>
      <c r="B215" s="145" t="str">
        <f>IF(TABLAINV[[#This Row],[Z]]="","",D215&amp;"."&amp;TEXT(E215,"000")&amp;"."&amp;TEXT(F215,"000")&amp;"."&amp;TEXT(G215,"000"))</f>
        <v>MR.C01.160.003</v>
      </c>
      <c r="C215" s="146"/>
      <c r="D215" s="147" t="s">
        <v>95</v>
      </c>
      <c r="E215" s="147" t="s">
        <v>96</v>
      </c>
      <c r="F215" s="147">
        <v>160</v>
      </c>
      <c r="G215" s="147">
        <v>3</v>
      </c>
      <c r="H215" s="147">
        <v>357712</v>
      </c>
      <c r="I215" s="147" t="s">
        <v>303</v>
      </c>
      <c r="J215" s="158">
        <v>12</v>
      </c>
      <c r="K215" s="147" t="s">
        <v>64</v>
      </c>
      <c r="L215" s="148" t="s">
        <v>221</v>
      </c>
      <c r="M215" s="147" t="s">
        <v>99</v>
      </c>
      <c r="N215" s="146" t="s">
        <v>91</v>
      </c>
      <c r="O215" s="146">
        <v>12</v>
      </c>
      <c r="P215" s="148">
        <v>12</v>
      </c>
      <c r="Q215" s="148"/>
      <c r="R215" s="147"/>
      <c r="S215" s="149">
        <f>TABLAINV[[#This Row],[Conteo Físico]]-TABLAINV[[#This Row],[Cant. UND]]</f>
        <v>0</v>
      </c>
      <c r="T2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5" s="150" t="str">
        <f>IFERROR(IF(MOD(TABLAINV[[#This Row],[C]],2)=0,"PAR","IMPAR"),"Zona")</f>
        <v>PAR</v>
      </c>
      <c r="W215" s="151"/>
      <c r="X215" s="152">
        <f>IFERROR(IF(TABLAINV[[#This Row],[Cant. UND]]=0,TABLAINV[[#This Row],[PMV]]*TABLAINV[[#This Row],[Conteo Físico]],TABLAINV[[#This Row],[PMV]]*TABLAINV[[#This Row],[Cant. UND]]),0)</f>
        <v>0</v>
      </c>
      <c r="Y215" s="152">
        <f>IFERROR(ABS(TABLAINV[[#This Row],[PMV]]*TABLAINV[[#This Row],[Diferencia]]),0)</f>
        <v>0</v>
      </c>
      <c r="Z215" s="153">
        <f>IFERROR(VLOOKUP(TABLAINV[[#This Row],[Codigo Estado]],unds!O:P,2,0),"PEND.")</f>
        <v>2001</v>
      </c>
      <c r="AA215" s="153" t="str">
        <f t="shared" si="13"/>
        <v>CD09</v>
      </c>
      <c r="AB215" s="154">
        <f t="shared" ca="1" si="14"/>
        <v>45828</v>
      </c>
      <c r="AC215" s="155"/>
      <c r="AD215" s="155"/>
      <c r="AE215" s="155"/>
      <c r="AF215" s="155"/>
    </row>
    <row r="216" spans="1:32" s="156" customFormat="1" ht="24" customHeight="1" x14ac:dyDescent="0.2">
      <c r="A216" s="157" t="str">
        <f t="shared" si="12"/>
        <v>MRC01</v>
      </c>
      <c r="B216" s="145" t="str">
        <f>IF(TABLAINV[[#This Row],[Z]]="","",D216&amp;"."&amp;TEXT(E216,"000")&amp;"."&amp;TEXT(F216,"000")&amp;"."&amp;TEXT(G216,"000"))</f>
        <v>MR.C01.160.003</v>
      </c>
      <c r="C216" s="146"/>
      <c r="D216" s="147" t="s">
        <v>95</v>
      </c>
      <c r="E216" s="147" t="s">
        <v>96</v>
      </c>
      <c r="F216" s="147">
        <v>160</v>
      </c>
      <c r="G216" s="147">
        <v>3</v>
      </c>
      <c r="H216" s="147">
        <v>531745</v>
      </c>
      <c r="I216" s="147" t="s">
        <v>304</v>
      </c>
      <c r="J216" s="158">
        <v>3</v>
      </c>
      <c r="K216" s="147" t="s">
        <v>64</v>
      </c>
      <c r="L216" s="148" t="s">
        <v>115</v>
      </c>
      <c r="M216" s="147" t="s">
        <v>99</v>
      </c>
      <c r="N216" s="146" t="s">
        <v>91</v>
      </c>
      <c r="O216" s="146">
        <v>3</v>
      </c>
      <c r="P216" s="148">
        <v>3</v>
      </c>
      <c r="Q216" s="148"/>
      <c r="R216" s="147"/>
      <c r="S216" s="149">
        <f>TABLAINV[[#This Row],[Conteo Físico]]-TABLAINV[[#This Row],[Cant. UND]]</f>
        <v>0</v>
      </c>
      <c r="T2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6" s="150" t="str">
        <f>IFERROR(IF(MOD(TABLAINV[[#This Row],[C]],2)=0,"PAR","IMPAR"),"Zona")</f>
        <v>PAR</v>
      </c>
      <c r="W216" s="151"/>
      <c r="X216" s="152">
        <f>IFERROR(IF(TABLAINV[[#This Row],[Cant. UND]]=0,TABLAINV[[#This Row],[PMV]]*TABLAINV[[#This Row],[Conteo Físico]],TABLAINV[[#This Row],[PMV]]*TABLAINV[[#This Row],[Cant. UND]]),0)</f>
        <v>0</v>
      </c>
      <c r="Y216" s="152">
        <f>IFERROR(ABS(TABLAINV[[#This Row],[PMV]]*TABLAINV[[#This Row],[Diferencia]]),0)</f>
        <v>0</v>
      </c>
      <c r="Z216" s="153">
        <f>IFERROR(VLOOKUP(TABLAINV[[#This Row],[Codigo Estado]],unds!O:P,2,0),"PEND.")</f>
        <v>2001</v>
      </c>
      <c r="AA216" s="153" t="str">
        <f t="shared" si="13"/>
        <v>CD09</v>
      </c>
      <c r="AB216" s="154">
        <f t="shared" ca="1" si="14"/>
        <v>45828</v>
      </c>
      <c r="AC216" s="155"/>
      <c r="AD216" s="155"/>
      <c r="AE216" s="155"/>
      <c r="AF216" s="155"/>
    </row>
    <row r="217" spans="1:32" s="156" customFormat="1" ht="24" customHeight="1" x14ac:dyDescent="0.2">
      <c r="A217" s="157" t="str">
        <f t="shared" si="12"/>
        <v>MRC01</v>
      </c>
      <c r="B217" s="145" t="str">
        <f>IF(TABLAINV[[#This Row],[Z]]="","",D217&amp;"."&amp;TEXT(E217,"000")&amp;"."&amp;TEXT(F217,"000")&amp;"."&amp;TEXT(G217,"000"))</f>
        <v>MR.C01.160.003</v>
      </c>
      <c r="C217" s="146"/>
      <c r="D217" s="147" t="s">
        <v>95</v>
      </c>
      <c r="E217" s="147" t="s">
        <v>96</v>
      </c>
      <c r="F217" s="147">
        <v>160</v>
      </c>
      <c r="G217" s="147">
        <v>3</v>
      </c>
      <c r="H217" s="147">
        <v>768638002</v>
      </c>
      <c r="I217" s="147" t="s">
        <v>271</v>
      </c>
      <c r="J217" s="158">
        <v>3</v>
      </c>
      <c r="K217" s="147" t="s">
        <v>64</v>
      </c>
      <c r="L217" s="148" t="s">
        <v>212</v>
      </c>
      <c r="M217" s="147" t="s">
        <v>99</v>
      </c>
      <c r="N217" s="146" t="s">
        <v>91</v>
      </c>
      <c r="O217" s="146">
        <v>3</v>
      </c>
      <c r="P217" s="148">
        <v>3</v>
      </c>
      <c r="Q217" s="148"/>
      <c r="R217" s="147"/>
      <c r="S217" s="149">
        <f>TABLAINV[[#This Row],[Conteo Físico]]-TABLAINV[[#This Row],[Cant. UND]]</f>
        <v>0</v>
      </c>
      <c r="T2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7" s="150" t="str">
        <f>IFERROR(IF(MOD(TABLAINV[[#This Row],[C]],2)=0,"PAR","IMPAR"),"Zona")</f>
        <v>PAR</v>
      </c>
      <c r="W217" s="151"/>
      <c r="X217" s="152">
        <f>IFERROR(IF(TABLAINV[[#This Row],[Cant. UND]]=0,TABLAINV[[#This Row],[PMV]]*TABLAINV[[#This Row],[Conteo Físico]],TABLAINV[[#This Row],[PMV]]*TABLAINV[[#This Row],[Cant. UND]]),0)</f>
        <v>0</v>
      </c>
      <c r="Y217" s="152">
        <f>IFERROR(ABS(TABLAINV[[#This Row],[PMV]]*TABLAINV[[#This Row],[Diferencia]]),0)</f>
        <v>0</v>
      </c>
      <c r="Z217" s="153">
        <f>IFERROR(VLOOKUP(TABLAINV[[#This Row],[Codigo Estado]],unds!O:P,2,0),"PEND.")</f>
        <v>2001</v>
      </c>
      <c r="AA217" s="153" t="str">
        <f t="shared" si="13"/>
        <v>CD09</v>
      </c>
      <c r="AB217" s="154">
        <f t="shared" ca="1" si="14"/>
        <v>45828</v>
      </c>
      <c r="AC217" s="155"/>
      <c r="AD217" s="155"/>
      <c r="AE217" s="155"/>
      <c r="AF217" s="155"/>
    </row>
    <row r="218" spans="1:32" s="156" customFormat="1" ht="24" customHeight="1" x14ac:dyDescent="0.2">
      <c r="A218" s="157" t="str">
        <f t="shared" si="12"/>
        <v>MRC01</v>
      </c>
      <c r="B218" s="145" t="str">
        <f>IF(TABLAINV[[#This Row],[Z]]="","",D218&amp;"."&amp;TEXT(E218,"000")&amp;"."&amp;TEXT(F218,"000")&amp;"."&amp;TEXT(G218,"000"))</f>
        <v>MR.C01.161.001</v>
      </c>
      <c r="C218" s="146"/>
      <c r="D218" s="147" t="s">
        <v>95</v>
      </c>
      <c r="E218" s="147" t="s">
        <v>96</v>
      </c>
      <c r="F218" s="147">
        <v>161</v>
      </c>
      <c r="G218" s="147">
        <v>1</v>
      </c>
      <c r="H218" s="147">
        <v>475903</v>
      </c>
      <c r="I218" s="147" t="s">
        <v>305</v>
      </c>
      <c r="J218" s="158">
        <v>6</v>
      </c>
      <c r="K218" s="147" t="s">
        <v>64</v>
      </c>
      <c r="L218" s="148" t="s">
        <v>98</v>
      </c>
      <c r="M218" s="147" t="s">
        <v>99</v>
      </c>
      <c r="N218" s="146" t="s">
        <v>91</v>
      </c>
      <c r="O218" s="146">
        <v>6</v>
      </c>
      <c r="P218" s="148">
        <v>6</v>
      </c>
      <c r="Q218" s="148"/>
      <c r="R218" s="147"/>
      <c r="S218" s="149">
        <f>TABLAINV[[#This Row],[Conteo Físico]]-TABLAINV[[#This Row],[Cant. UND]]</f>
        <v>0</v>
      </c>
      <c r="T2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8" s="150" t="str">
        <f>IFERROR(IF(MOD(TABLAINV[[#This Row],[C]],2)=0,"PAR","IMPAR"),"Zona")</f>
        <v>IMPAR</v>
      </c>
      <c r="W218" s="151"/>
      <c r="X218" s="152">
        <f>IFERROR(IF(TABLAINV[[#This Row],[Cant. UND]]=0,TABLAINV[[#This Row],[PMV]]*TABLAINV[[#This Row],[Conteo Físico]],TABLAINV[[#This Row],[PMV]]*TABLAINV[[#This Row],[Cant. UND]]),0)</f>
        <v>0</v>
      </c>
      <c r="Y218" s="152">
        <f>IFERROR(ABS(TABLAINV[[#This Row],[PMV]]*TABLAINV[[#This Row],[Diferencia]]),0)</f>
        <v>0</v>
      </c>
      <c r="Z218" s="153">
        <f>IFERROR(VLOOKUP(TABLAINV[[#This Row],[Codigo Estado]],unds!O:P,2,0),"PEND.")</f>
        <v>2001</v>
      </c>
      <c r="AA218" s="153" t="str">
        <f t="shared" si="13"/>
        <v>CD09</v>
      </c>
      <c r="AB218" s="154">
        <f t="shared" ca="1" si="14"/>
        <v>45828</v>
      </c>
      <c r="AC218" s="155"/>
      <c r="AD218" s="155"/>
      <c r="AE218" s="155"/>
      <c r="AF218" s="155"/>
    </row>
    <row r="219" spans="1:32" s="156" customFormat="1" ht="24" customHeight="1" x14ac:dyDescent="0.2">
      <c r="A219" s="157" t="str">
        <f t="shared" si="12"/>
        <v>MRC01</v>
      </c>
      <c r="B219" s="145" t="str">
        <f>IF(TABLAINV[[#This Row],[Z]]="","",D219&amp;"."&amp;TEXT(E219,"000")&amp;"."&amp;TEXT(F219,"000")&amp;"."&amp;TEXT(G219,"000"))</f>
        <v>MR.C01.161.001</v>
      </c>
      <c r="C219" s="146"/>
      <c r="D219" s="147" t="s">
        <v>95</v>
      </c>
      <c r="E219" s="147" t="s">
        <v>96</v>
      </c>
      <c r="F219" s="147">
        <v>161</v>
      </c>
      <c r="G219" s="147">
        <v>1</v>
      </c>
      <c r="H219" s="147">
        <v>902578</v>
      </c>
      <c r="I219" s="147" t="s">
        <v>306</v>
      </c>
      <c r="J219" s="158">
        <v>3</v>
      </c>
      <c r="K219" s="147" t="s">
        <v>64</v>
      </c>
      <c r="L219" s="148" t="s">
        <v>115</v>
      </c>
      <c r="M219" s="147" t="s">
        <v>99</v>
      </c>
      <c r="N219" s="146" t="s">
        <v>91</v>
      </c>
      <c r="O219" s="146">
        <v>3</v>
      </c>
      <c r="P219" s="148">
        <v>3</v>
      </c>
      <c r="Q219" s="148"/>
      <c r="R219" s="147"/>
      <c r="S219" s="149">
        <f>TABLAINV[[#This Row],[Conteo Físico]]-TABLAINV[[#This Row],[Cant. UND]]</f>
        <v>0</v>
      </c>
      <c r="T2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9" s="150" t="str">
        <f>IFERROR(IF(MOD(TABLAINV[[#This Row],[C]],2)=0,"PAR","IMPAR"),"Zona")</f>
        <v>IMPAR</v>
      </c>
      <c r="W219" s="151"/>
      <c r="X219" s="152">
        <f>IFERROR(IF(TABLAINV[[#This Row],[Cant. UND]]=0,TABLAINV[[#This Row],[PMV]]*TABLAINV[[#This Row],[Conteo Físico]],TABLAINV[[#This Row],[PMV]]*TABLAINV[[#This Row],[Cant. UND]]),0)</f>
        <v>0</v>
      </c>
      <c r="Y219" s="152">
        <f>IFERROR(ABS(TABLAINV[[#This Row],[PMV]]*TABLAINV[[#This Row],[Diferencia]]),0)</f>
        <v>0</v>
      </c>
      <c r="Z219" s="153">
        <f>IFERROR(VLOOKUP(TABLAINV[[#This Row],[Codigo Estado]],unds!O:P,2,0),"PEND.")</f>
        <v>2001</v>
      </c>
      <c r="AA219" s="153" t="str">
        <f t="shared" si="13"/>
        <v>CD09</v>
      </c>
      <c r="AB219" s="154">
        <f t="shared" ca="1" si="14"/>
        <v>45828</v>
      </c>
      <c r="AC219" s="155"/>
      <c r="AD219" s="155"/>
      <c r="AE219" s="155"/>
      <c r="AF219" s="155"/>
    </row>
    <row r="220" spans="1:32" s="156" customFormat="1" ht="24" customHeight="1" x14ac:dyDescent="0.2">
      <c r="A220" s="157" t="str">
        <f t="shared" si="12"/>
        <v>MRC01</v>
      </c>
      <c r="B220" s="145" t="str">
        <f>IF(TABLAINV[[#This Row],[Z]]="","",D220&amp;"."&amp;TEXT(E220,"000")&amp;"."&amp;TEXT(F220,"000")&amp;"."&amp;TEXT(G220,"000"))</f>
        <v>MR.C01.161.002</v>
      </c>
      <c r="C220" s="146"/>
      <c r="D220" s="147" t="s">
        <v>95</v>
      </c>
      <c r="E220" s="147" t="s">
        <v>96</v>
      </c>
      <c r="F220" s="147">
        <v>161</v>
      </c>
      <c r="G220" s="147">
        <v>2</v>
      </c>
      <c r="H220" s="147">
        <v>45959</v>
      </c>
      <c r="I220" s="147" t="s">
        <v>307</v>
      </c>
      <c r="J220" s="158">
        <v>12</v>
      </c>
      <c r="K220" s="147" t="s">
        <v>64</v>
      </c>
      <c r="L220" s="148" t="s">
        <v>308</v>
      </c>
      <c r="M220" s="147" t="s">
        <v>111</v>
      </c>
      <c r="N220" s="146" t="s">
        <v>91</v>
      </c>
      <c r="O220" s="146">
        <v>12</v>
      </c>
      <c r="P220" s="148">
        <v>12</v>
      </c>
      <c r="Q220" s="148"/>
      <c r="R220" s="147"/>
      <c r="S220" s="149">
        <f>TABLAINV[[#This Row],[Conteo Físico]]-TABLAINV[[#This Row],[Cant. UND]]</f>
        <v>0</v>
      </c>
      <c r="T2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0" s="150" t="str">
        <f>IFERROR(IF(MOD(TABLAINV[[#This Row],[C]],2)=0,"PAR","IMPAR"),"Zona")</f>
        <v>IMPAR</v>
      </c>
      <c r="W220" s="151"/>
      <c r="X220" s="152">
        <f>IFERROR(IF(TABLAINV[[#This Row],[Cant. UND]]=0,TABLAINV[[#This Row],[PMV]]*TABLAINV[[#This Row],[Conteo Físico]],TABLAINV[[#This Row],[PMV]]*TABLAINV[[#This Row],[Cant. UND]]),0)</f>
        <v>0</v>
      </c>
      <c r="Y220" s="152">
        <f>IFERROR(ABS(TABLAINV[[#This Row],[PMV]]*TABLAINV[[#This Row],[Diferencia]]),0)</f>
        <v>0</v>
      </c>
      <c r="Z220" s="153">
        <f>IFERROR(VLOOKUP(TABLAINV[[#This Row],[Codigo Estado]],unds!O:P,2,0),"PEND.")</f>
        <v>2001</v>
      </c>
      <c r="AA220" s="153" t="str">
        <f t="shared" si="13"/>
        <v>CD09</v>
      </c>
      <c r="AB220" s="154">
        <f t="shared" ca="1" si="14"/>
        <v>45828</v>
      </c>
      <c r="AC220" s="155"/>
      <c r="AD220" s="155"/>
      <c r="AE220" s="155"/>
      <c r="AF220" s="155"/>
    </row>
    <row r="221" spans="1:32" s="156" customFormat="1" ht="24" customHeight="1" x14ac:dyDescent="0.2">
      <c r="A221" s="157" t="str">
        <f t="shared" si="12"/>
        <v>MRC01</v>
      </c>
      <c r="B221" s="145" t="str">
        <f>IF(TABLAINV[[#This Row],[Z]]="","",D221&amp;"."&amp;TEXT(E221,"000")&amp;"."&amp;TEXT(F221,"000")&amp;"."&amp;TEXT(G221,"000"))</f>
        <v>MR.C01.161.002</v>
      </c>
      <c r="C221" s="146"/>
      <c r="D221" s="147" t="s">
        <v>95</v>
      </c>
      <c r="E221" s="147" t="s">
        <v>96</v>
      </c>
      <c r="F221" s="147">
        <v>161</v>
      </c>
      <c r="G221" s="147">
        <v>2</v>
      </c>
      <c r="H221" s="147">
        <v>4724</v>
      </c>
      <c r="I221" s="147" t="s">
        <v>220</v>
      </c>
      <c r="J221" s="158">
        <v>9</v>
      </c>
      <c r="K221" s="147" t="s">
        <v>64</v>
      </c>
      <c r="L221" s="148" t="s">
        <v>221</v>
      </c>
      <c r="M221" s="147" t="s">
        <v>99</v>
      </c>
      <c r="N221" s="146" t="s">
        <v>91</v>
      </c>
      <c r="O221" s="146">
        <v>9</v>
      </c>
      <c r="P221" s="148">
        <v>9</v>
      </c>
      <c r="Q221" s="148"/>
      <c r="R221" s="147"/>
      <c r="S221" s="149">
        <f>TABLAINV[[#This Row],[Conteo Físico]]-TABLAINV[[#This Row],[Cant. UND]]</f>
        <v>0</v>
      </c>
      <c r="T2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1" s="150" t="str">
        <f>IFERROR(IF(MOD(TABLAINV[[#This Row],[C]],2)=0,"PAR","IMPAR"),"Zona")</f>
        <v>IMPAR</v>
      </c>
      <c r="W221" s="151"/>
      <c r="X221" s="152">
        <f>IFERROR(IF(TABLAINV[[#This Row],[Cant. UND]]=0,TABLAINV[[#This Row],[PMV]]*TABLAINV[[#This Row],[Conteo Físico]],TABLAINV[[#This Row],[PMV]]*TABLAINV[[#This Row],[Cant. UND]]),0)</f>
        <v>0</v>
      </c>
      <c r="Y221" s="152">
        <f>IFERROR(ABS(TABLAINV[[#This Row],[PMV]]*TABLAINV[[#This Row],[Diferencia]]),0)</f>
        <v>0</v>
      </c>
      <c r="Z221" s="153">
        <f>IFERROR(VLOOKUP(TABLAINV[[#This Row],[Codigo Estado]],unds!O:P,2,0),"PEND.")</f>
        <v>2001</v>
      </c>
      <c r="AA221" s="153" t="str">
        <f t="shared" si="13"/>
        <v>CD09</v>
      </c>
      <c r="AB221" s="154">
        <f t="shared" ca="1" si="14"/>
        <v>45828</v>
      </c>
      <c r="AC221" s="155"/>
      <c r="AD221" s="155"/>
      <c r="AE221" s="155"/>
      <c r="AF221" s="155"/>
    </row>
    <row r="222" spans="1:32" s="156" customFormat="1" ht="24" customHeight="1" x14ac:dyDescent="0.2">
      <c r="A222" s="157" t="str">
        <f t="shared" si="12"/>
        <v>MRC01</v>
      </c>
      <c r="B222" s="145" t="str">
        <f>IF(TABLAINV[[#This Row],[Z]]="","",D222&amp;"."&amp;TEXT(E222,"000")&amp;"."&amp;TEXT(F222,"000")&amp;"."&amp;TEXT(G222,"000"))</f>
        <v>MR.C01.161.002</v>
      </c>
      <c r="C222" s="146"/>
      <c r="D222" s="147" t="s">
        <v>95</v>
      </c>
      <c r="E222" s="147" t="s">
        <v>96</v>
      </c>
      <c r="F222" s="147">
        <v>161</v>
      </c>
      <c r="G222" s="147">
        <v>2</v>
      </c>
      <c r="H222" s="147">
        <v>755916</v>
      </c>
      <c r="I222" s="147" t="s">
        <v>292</v>
      </c>
      <c r="J222" s="158">
        <v>18</v>
      </c>
      <c r="K222" s="147" t="s">
        <v>64</v>
      </c>
      <c r="L222" s="148" t="s">
        <v>113</v>
      </c>
      <c r="M222" s="147" t="s">
        <v>99</v>
      </c>
      <c r="N222" s="146" t="s">
        <v>91</v>
      </c>
      <c r="O222" s="146">
        <v>18</v>
      </c>
      <c r="P222" s="148">
        <v>18</v>
      </c>
      <c r="Q222" s="148"/>
      <c r="R222" s="147"/>
      <c r="S222" s="149">
        <f>TABLAINV[[#This Row],[Conteo Físico]]-TABLAINV[[#This Row],[Cant. UND]]</f>
        <v>0</v>
      </c>
      <c r="T2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2" s="150" t="str">
        <f>IFERROR(IF(MOD(TABLAINV[[#This Row],[C]],2)=0,"PAR","IMPAR"),"Zona")</f>
        <v>IMPAR</v>
      </c>
      <c r="W222" s="151"/>
      <c r="X222" s="152">
        <f>IFERROR(IF(TABLAINV[[#This Row],[Cant. UND]]=0,TABLAINV[[#This Row],[PMV]]*TABLAINV[[#This Row],[Conteo Físico]],TABLAINV[[#This Row],[PMV]]*TABLAINV[[#This Row],[Cant. UND]]),0)</f>
        <v>0</v>
      </c>
      <c r="Y222" s="152">
        <f>IFERROR(ABS(TABLAINV[[#This Row],[PMV]]*TABLAINV[[#This Row],[Diferencia]]),0)</f>
        <v>0</v>
      </c>
      <c r="Z222" s="153">
        <f>IFERROR(VLOOKUP(TABLAINV[[#This Row],[Codigo Estado]],unds!O:P,2,0),"PEND.")</f>
        <v>2001</v>
      </c>
      <c r="AA222" s="153" t="str">
        <f t="shared" si="13"/>
        <v>CD09</v>
      </c>
      <c r="AB222" s="154">
        <f t="shared" ca="1" si="14"/>
        <v>45828</v>
      </c>
      <c r="AC222" s="155"/>
      <c r="AD222" s="155"/>
      <c r="AE222" s="155"/>
      <c r="AF222" s="155"/>
    </row>
    <row r="223" spans="1:32" s="156" customFormat="1" ht="24" customHeight="1" x14ac:dyDescent="0.2">
      <c r="A223" s="157" t="str">
        <f t="shared" si="12"/>
        <v>MRC01</v>
      </c>
      <c r="B223" s="145" t="str">
        <f>IF(TABLAINV[[#This Row],[Z]]="","",D223&amp;"."&amp;TEXT(E223,"000")&amp;"."&amp;TEXT(F223,"000")&amp;"."&amp;TEXT(G223,"000"))</f>
        <v>MR.C01.161.002</v>
      </c>
      <c r="C223" s="146"/>
      <c r="D223" s="147" t="s">
        <v>95</v>
      </c>
      <c r="E223" s="147" t="s">
        <v>96</v>
      </c>
      <c r="F223" s="147">
        <v>161</v>
      </c>
      <c r="G223" s="147">
        <v>2</v>
      </c>
      <c r="H223" s="147">
        <v>961174</v>
      </c>
      <c r="I223" s="147" t="s">
        <v>309</v>
      </c>
      <c r="J223" s="158">
        <v>6</v>
      </c>
      <c r="K223" s="147" t="s">
        <v>64</v>
      </c>
      <c r="L223" s="148" t="s">
        <v>115</v>
      </c>
      <c r="M223" s="147" t="s">
        <v>99</v>
      </c>
      <c r="N223" s="146" t="s">
        <v>91</v>
      </c>
      <c r="O223" s="146">
        <v>6</v>
      </c>
      <c r="P223" s="148">
        <v>6</v>
      </c>
      <c r="Q223" s="148"/>
      <c r="R223" s="147"/>
      <c r="S223" s="149">
        <f>TABLAINV[[#This Row],[Conteo Físico]]-TABLAINV[[#This Row],[Cant. UND]]</f>
        <v>0</v>
      </c>
      <c r="T2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3" s="150" t="str">
        <f>IFERROR(IF(MOD(TABLAINV[[#This Row],[C]],2)=0,"PAR","IMPAR"),"Zona")</f>
        <v>IMPAR</v>
      </c>
      <c r="W223" s="151"/>
      <c r="X223" s="152">
        <f>IFERROR(IF(TABLAINV[[#This Row],[Cant. UND]]=0,TABLAINV[[#This Row],[PMV]]*TABLAINV[[#This Row],[Conteo Físico]],TABLAINV[[#This Row],[PMV]]*TABLAINV[[#This Row],[Cant. UND]]),0)</f>
        <v>0</v>
      </c>
      <c r="Y223" s="152">
        <f>IFERROR(ABS(TABLAINV[[#This Row],[PMV]]*TABLAINV[[#This Row],[Diferencia]]),0)</f>
        <v>0</v>
      </c>
      <c r="Z223" s="153">
        <f>IFERROR(VLOOKUP(TABLAINV[[#This Row],[Codigo Estado]],unds!O:P,2,0),"PEND.")</f>
        <v>2001</v>
      </c>
      <c r="AA223" s="153" t="str">
        <f t="shared" si="13"/>
        <v>CD09</v>
      </c>
      <c r="AB223" s="154">
        <f t="shared" ca="1" si="14"/>
        <v>45828</v>
      </c>
      <c r="AC223" s="155"/>
      <c r="AD223" s="155"/>
      <c r="AE223" s="155"/>
      <c r="AF223" s="155"/>
    </row>
    <row r="224" spans="1:32" s="156" customFormat="1" ht="24" customHeight="1" x14ac:dyDescent="0.2">
      <c r="A224" s="157" t="str">
        <f t="shared" si="12"/>
        <v>MRC01</v>
      </c>
      <c r="B224" s="145" t="str">
        <f>IF(TABLAINV[[#This Row],[Z]]="","",D224&amp;"."&amp;TEXT(E224,"000")&amp;"."&amp;TEXT(F224,"000")&amp;"."&amp;TEXT(G224,"000"))</f>
        <v>MR.C01.161.003</v>
      </c>
      <c r="C224" s="146"/>
      <c r="D224" s="147" t="s">
        <v>95</v>
      </c>
      <c r="E224" s="147" t="s">
        <v>96</v>
      </c>
      <c r="F224" s="147">
        <v>161</v>
      </c>
      <c r="G224" s="147">
        <v>3</v>
      </c>
      <c r="H224" s="147">
        <v>1015686</v>
      </c>
      <c r="I224" s="147" t="s">
        <v>248</v>
      </c>
      <c r="J224" s="158">
        <v>72</v>
      </c>
      <c r="K224" s="147" t="s">
        <v>64</v>
      </c>
      <c r="L224" s="148" t="s">
        <v>98</v>
      </c>
      <c r="M224" s="147" t="s">
        <v>99</v>
      </c>
      <c r="N224" s="146" t="s">
        <v>91</v>
      </c>
      <c r="O224" s="146">
        <v>72</v>
      </c>
      <c r="P224" s="148">
        <v>72</v>
      </c>
      <c r="Q224" s="148"/>
      <c r="R224" s="147"/>
      <c r="S224" s="149">
        <f>TABLAINV[[#This Row],[Conteo Físico]]-TABLAINV[[#This Row],[Cant. UND]]</f>
        <v>0</v>
      </c>
      <c r="T2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4" s="150" t="str">
        <f>IFERROR(IF(MOD(TABLAINV[[#This Row],[C]],2)=0,"PAR","IMPAR"),"Zona")</f>
        <v>IMPAR</v>
      </c>
      <c r="W224" s="151"/>
      <c r="X224" s="152">
        <f>IFERROR(IF(TABLAINV[[#This Row],[Cant. UND]]=0,TABLAINV[[#This Row],[PMV]]*TABLAINV[[#This Row],[Conteo Físico]],TABLAINV[[#This Row],[PMV]]*TABLAINV[[#This Row],[Cant. UND]]),0)</f>
        <v>0</v>
      </c>
      <c r="Y224" s="152">
        <f>IFERROR(ABS(TABLAINV[[#This Row],[PMV]]*TABLAINV[[#This Row],[Diferencia]]),0)</f>
        <v>0</v>
      </c>
      <c r="Z224" s="153">
        <f>IFERROR(VLOOKUP(TABLAINV[[#This Row],[Codigo Estado]],unds!O:P,2,0),"PEND.")</f>
        <v>2001</v>
      </c>
      <c r="AA224" s="153" t="str">
        <f t="shared" si="13"/>
        <v>CD09</v>
      </c>
      <c r="AB224" s="154">
        <f t="shared" ca="1" si="14"/>
        <v>45828</v>
      </c>
      <c r="AC224" s="155"/>
      <c r="AD224" s="155"/>
      <c r="AE224" s="155"/>
      <c r="AF224" s="155"/>
    </row>
    <row r="225" spans="1:32" s="156" customFormat="1" ht="24" customHeight="1" x14ac:dyDescent="0.2">
      <c r="A225" s="157" t="str">
        <f t="shared" si="12"/>
        <v>MRC01</v>
      </c>
      <c r="B225" s="145" t="str">
        <f>IF(TABLAINV[[#This Row],[Z]]="","",D225&amp;"."&amp;TEXT(E225,"000")&amp;"."&amp;TEXT(F225,"000")&amp;"."&amp;TEXT(G225,"000"))</f>
        <v>MR.C01.161.003</v>
      </c>
      <c r="C225" s="146"/>
      <c r="D225" s="147" t="s">
        <v>95</v>
      </c>
      <c r="E225" s="147" t="s">
        <v>96</v>
      </c>
      <c r="F225" s="147">
        <v>161</v>
      </c>
      <c r="G225" s="147">
        <v>3</v>
      </c>
      <c r="H225" s="147">
        <v>4986</v>
      </c>
      <c r="I225" s="147" t="s">
        <v>255</v>
      </c>
      <c r="J225" s="158">
        <v>10</v>
      </c>
      <c r="K225" s="147" t="s">
        <v>64</v>
      </c>
      <c r="L225" s="148" t="s">
        <v>256</v>
      </c>
      <c r="M225" s="147" t="s">
        <v>111</v>
      </c>
      <c r="N225" s="146" t="s">
        <v>91</v>
      </c>
      <c r="O225" s="146">
        <v>10</v>
      </c>
      <c r="P225" s="148">
        <v>10</v>
      </c>
      <c r="Q225" s="148"/>
      <c r="R225" s="147"/>
      <c r="S225" s="149">
        <f>TABLAINV[[#This Row],[Conteo Físico]]-TABLAINV[[#This Row],[Cant. UND]]</f>
        <v>0</v>
      </c>
      <c r="T2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5" s="150" t="str">
        <f>IFERROR(IF(MOD(TABLAINV[[#This Row],[C]],2)=0,"PAR","IMPAR"),"Zona")</f>
        <v>IMPAR</v>
      </c>
      <c r="W225" s="151"/>
      <c r="X225" s="152">
        <f>IFERROR(IF(TABLAINV[[#This Row],[Cant. UND]]=0,TABLAINV[[#This Row],[PMV]]*TABLAINV[[#This Row],[Conteo Físico]],TABLAINV[[#This Row],[PMV]]*TABLAINV[[#This Row],[Cant. UND]]),0)</f>
        <v>0</v>
      </c>
      <c r="Y225" s="152">
        <f>IFERROR(ABS(TABLAINV[[#This Row],[PMV]]*TABLAINV[[#This Row],[Diferencia]]),0)</f>
        <v>0</v>
      </c>
      <c r="Z225" s="153">
        <f>IFERROR(VLOOKUP(TABLAINV[[#This Row],[Codigo Estado]],unds!O:P,2,0),"PEND.")</f>
        <v>2001</v>
      </c>
      <c r="AA225" s="153" t="str">
        <f t="shared" si="13"/>
        <v>CD09</v>
      </c>
      <c r="AB225" s="154">
        <f t="shared" ca="1" si="14"/>
        <v>45828</v>
      </c>
      <c r="AC225" s="155"/>
      <c r="AD225" s="155"/>
      <c r="AE225" s="155"/>
      <c r="AF225" s="155"/>
    </row>
    <row r="226" spans="1:32" s="156" customFormat="1" ht="24" customHeight="1" x14ac:dyDescent="0.2">
      <c r="A226" s="157" t="str">
        <f t="shared" si="12"/>
        <v>MRC01</v>
      </c>
      <c r="B226" s="145" t="str">
        <f>IF(TABLAINV[[#This Row],[Z]]="","",D226&amp;"."&amp;TEXT(E226,"000")&amp;"."&amp;TEXT(F226,"000")&amp;"."&amp;TEXT(G226,"000"))</f>
        <v>MR.C01.161.003</v>
      </c>
      <c r="C226" s="146"/>
      <c r="D226" s="147" t="s">
        <v>95</v>
      </c>
      <c r="E226" s="147" t="s">
        <v>96</v>
      </c>
      <c r="F226" s="147">
        <v>161</v>
      </c>
      <c r="G226" s="147">
        <v>3</v>
      </c>
      <c r="H226" s="147">
        <v>533047001</v>
      </c>
      <c r="I226" s="147" t="s">
        <v>310</v>
      </c>
      <c r="J226" s="158">
        <v>18</v>
      </c>
      <c r="K226" s="147" t="s">
        <v>64</v>
      </c>
      <c r="L226" s="148" t="s">
        <v>108</v>
      </c>
      <c r="M226" s="147" t="s">
        <v>99</v>
      </c>
      <c r="N226" s="146" t="s">
        <v>91</v>
      </c>
      <c r="O226" s="146">
        <v>18</v>
      </c>
      <c r="P226" s="148">
        <v>18</v>
      </c>
      <c r="Q226" s="148"/>
      <c r="R226" s="147"/>
      <c r="S226" s="149">
        <f>TABLAINV[[#This Row],[Conteo Físico]]-TABLAINV[[#This Row],[Cant. UND]]</f>
        <v>0</v>
      </c>
      <c r="T2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6" s="150" t="str">
        <f>IFERROR(IF(MOD(TABLAINV[[#This Row],[C]],2)=0,"PAR","IMPAR"),"Zona")</f>
        <v>IMPAR</v>
      </c>
      <c r="W226" s="151"/>
      <c r="X226" s="152">
        <f>IFERROR(IF(TABLAINV[[#This Row],[Cant. UND]]=0,TABLAINV[[#This Row],[PMV]]*TABLAINV[[#This Row],[Conteo Físico]],TABLAINV[[#This Row],[PMV]]*TABLAINV[[#This Row],[Cant. UND]]),0)</f>
        <v>0</v>
      </c>
      <c r="Y226" s="152">
        <f>IFERROR(ABS(TABLAINV[[#This Row],[PMV]]*TABLAINV[[#This Row],[Diferencia]]),0)</f>
        <v>0</v>
      </c>
      <c r="Z226" s="153">
        <f>IFERROR(VLOOKUP(TABLAINV[[#This Row],[Codigo Estado]],unds!O:P,2,0),"PEND.")</f>
        <v>2001</v>
      </c>
      <c r="AA226" s="153" t="str">
        <f t="shared" si="13"/>
        <v>CD09</v>
      </c>
      <c r="AB226" s="154">
        <f t="shared" ca="1" si="14"/>
        <v>45828</v>
      </c>
      <c r="AC226" s="155"/>
      <c r="AD226" s="155"/>
      <c r="AE226" s="155"/>
      <c r="AF226" s="155"/>
    </row>
    <row r="227" spans="1:32" s="156" customFormat="1" ht="24" customHeight="1" x14ac:dyDescent="0.2">
      <c r="A227" s="157" t="str">
        <f t="shared" si="12"/>
        <v>MRC01</v>
      </c>
      <c r="B227" s="145" t="str">
        <f>IF(TABLAINV[[#This Row],[Z]]="","",D227&amp;"."&amp;TEXT(E227,"000")&amp;"."&amp;TEXT(F227,"000")&amp;"."&amp;TEXT(G227,"000"))</f>
        <v>MR.C01.161.003</v>
      </c>
      <c r="C227" s="146"/>
      <c r="D227" s="147" t="s">
        <v>95</v>
      </c>
      <c r="E227" s="147" t="s">
        <v>96</v>
      </c>
      <c r="F227" s="147">
        <v>161</v>
      </c>
      <c r="G227" s="147">
        <v>3</v>
      </c>
      <c r="H227" s="147">
        <v>947247</v>
      </c>
      <c r="I227" s="147" t="s">
        <v>311</v>
      </c>
      <c r="J227" s="158">
        <v>18</v>
      </c>
      <c r="K227" s="147" t="s">
        <v>64</v>
      </c>
      <c r="L227" s="148" t="s">
        <v>98</v>
      </c>
      <c r="M227" s="147" t="s">
        <v>99</v>
      </c>
      <c r="N227" s="146" t="s">
        <v>91</v>
      </c>
      <c r="O227" s="146">
        <v>18</v>
      </c>
      <c r="P227" s="148">
        <v>18</v>
      </c>
      <c r="Q227" s="148"/>
      <c r="R227" s="147"/>
      <c r="S227" s="149">
        <f>TABLAINV[[#This Row],[Conteo Físico]]-TABLAINV[[#This Row],[Cant. UND]]</f>
        <v>0</v>
      </c>
      <c r="T2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7" s="150" t="str">
        <f>IFERROR(IF(MOD(TABLAINV[[#This Row],[C]],2)=0,"PAR","IMPAR"),"Zona")</f>
        <v>IMPAR</v>
      </c>
      <c r="W227" s="151"/>
      <c r="X227" s="152">
        <f>IFERROR(IF(TABLAINV[[#This Row],[Cant. UND]]=0,TABLAINV[[#This Row],[PMV]]*TABLAINV[[#This Row],[Conteo Físico]],TABLAINV[[#This Row],[PMV]]*TABLAINV[[#This Row],[Cant. UND]]),0)</f>
        <v>0</v>
      </c>
      <c r="Y227" s="152">
        <f>IFERROR(ABS(TABLAINV[[#This Row],[PMV]]*TABLAINV[[#This Row],[Diferencia]]),0)</f>
        <v>0</v>
      </c>
      <c r="Z227" s="153">
        <f>IFERROR(VLOOKUP(TABLAINV[[#This Row],[Codigo Estado]],unds!O:P,2,0),"PEND.")</f>
        <v>2001</v>
      </c>
      <c r="AA227" s="153" t="str">
        <f t="shared" si="13"/>
        <v>CD09</v>
      </c>
      <c r="AB227" s="154">
        <f t="shared" ca="1" si="14"/>
        <v>45828</v>
      </c>
      <c r="AC227" s="155"/>
      <c r="AD227" s="155"/>
      <c r="AE227" s="155"/>
      <c r="AF227" s="155"/>
    </row>
    <row r="228" spans="1:32" s="156" customFormat="1" ht="24" customHeight="1" x14ac:dyDescent="0.2">
      <c r="A228" s="157" t="str">
        <f t="shared" si="12"/>
        <v>MRC01</v>
      </c>
      <c r="B228" s="145" t="str">
        <f>IF(TABLAINV[[#This Row],[Z]]="","",D228&amp;"."&amp;TEXT(E228,"000")&amp;"."&amp;TEXT(F228,"000")&amp;"."&amp;TEXT(G228,"000"))</f>
        <v>MR.C01.161.003</v>
      </c>
      <c r="C228" s="146"/>
      <c r="D228" s="147" t="s">
        <v>95</v>
      </c>
      <c r="E228" s="147" t="s">
        <v>96</v>
      </c>
      <c r="F228" s="147">
        <v>161</v>
      </c>
      <c r="G228" s="147">
        <v>3</v>
      </c>
      <c r="H228" s="147">
        <v>954239001</v>
      </c>
      <c r="I228" s="147" t="s">
        <v>312</v>
      </c>
      <c r="J228" s="158">
        <v>7</v>
      </c>
      <c r="K228" s="147" t="s">
        <v>64</v>
      </c>
      <c r="L228" s="148" t="s">
        <v>233</v>
      </c>
      <c r="M228" s="147" t="s">
        <v>99</v>
      </c>
      <c r="N228" s="146" t="s">
        <v>91</v>
      </c>
      <c r="O228" s="146">
        <v>7</v>
      </c>
      <c r="P228" s="148">
        <v>7</v>
      </c>
      <c r="Q228" s="148"/>
      <c r="R228" s="147"/>
      <c r="S228" s="149">
        <f>TABLAINV[[#This Row],[Conteo Físico]]-TABLAINV[[#This Row],[Cant. UND]]</f>
        <v>0</v>
      </c>
      <c r="T2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8" s="150" t="str">
        <f>IFERROR(IF(MOD(TABLAINV[[#This Row],[C]],2)=0,"PAR","IMPAR"),"Zona")</f>
        <v>IMPAR</v>
      </c>
      <c r="W228" s="151"/>
      <c r="X228" s="152">
        <f>IFERROR(IF(TABLAINV[[#This Row],[Cant. UND]]=0,TABLAINV[[#This Row],[PMV]]*TABLAINV[[#This Row],[Conteo Físico]],TABLAINV[[#This Row],[PMV]]*TABLAINV[[#This Row],[Cant. UND]]),0)</f>
        <v>0</v>
      </c>
      <c r="Y228" s="152">
        <f>IFERROR(ABS(TABLAINV[[#This Row],[PMV]]*TABLAINV[[#This Row],[Diferencia]]),0)</f>
        <v>0</v>
      </c>
      <c r="Z228" s="153">
        <f>IFERROR(VLOOKUP(TABLAINV[[#This Row],[Codigo Estado]],unds!O:P,2,0),"PEND.")</f>
        <v>2001</v>
      </c>
      <c r="AA228" s="153" t="str">
        <f t="shared" si="13"/>
        <v>CD09</v>
      </c>
      <c r="AB228" s="154">
        <f t="shared" ca="1" si="14"/>
        <v>45828</v>
      </c>
      <c r="AC228" s="155"/>
      <c r="AD228" s="155"/>
      <c r="AE228" s="155"/>
      <c r="AF228" s="155"/>
    </row>
    <row r="229" spans="1:32" s="156" customFormat="1" ht="24" customHeight="1" x14ac:dyDescent="0.2">
      <c r="A229" s="157" t="str">
        <f t="shared" si="12"/>
        <v>MRC01</v>
      </c>
      <c r="B229" s="145" t="str">
        <f>IF(TABLAINV[[#This Row],[Z]]="","",D229&amp;"."&amp;TEXT(E229,"000")&amp;"."&amp;TEXT(F229,"000")&amp;"."&amp;TEXT(G229,"000"))</f>
        <v>MR.C01.162.001</v>
      </c>
      <c r="C229" s="146"/>
      <c r="D229" s="147" t="s">
        <v>95</v>
      </c>
      <c r="E229" s="147" t="s">
        <v>96</v>
      </c>
      <c r="F229" s="147">
        <v>162</v>
      </c>
      <c r="G229" s="147">
        <v>1</v>
      </c>
      <c r="H229" s="147">
        <v>1030706</v>
      </c>
      <c r="I229" s="147" t="s">
        <v>313</v>
      </c>
      <c r="J229" s="158">
        <v>3</v>
      </c>
      <c r="K229" s="147" t="s">
        <v>64</v>
      </c>
      <c r="L229" s="148" t="s">
        <v>98</v>
      </c>
      <c r="M229" s="147" t="s">
        <v>99</v>
      </c>
      <c r="N229" s="146" t="s">
        <v>91</v>
      </c>
      <c r="O229" s="146">
        <v>3</v>
      </c>
      <c r="P229" s="148">
        <v>3</v>
      </c>
      <c r="Q229" s="148"/>
      <c r="R229" s="147"/>
      <c r="S229" s="149">
        <f>TABLAINV[[#This Row],[Conteo Físico]]-TABLAINV[[#This Row],[Cant. UND]]</f>
        <v>0</v>
      </c>
      <c r="T2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9" s="150" t="str">
        <f>IFERROR(IF(MOD(TABLAINV[[#This Row],[C]],2)=0,"PAR","IMPAR"),"Zona")</f>
        <v>PAR</v>
      </c>
      <c r="W229" s="151"/>
      <c r="X229" s="152">
        <f>IFERROR(IF(TABLAINV[[#This Row],[Cant. UND]]=0,TABLAINV[[#This Row],[PMV]]*TABLAINV[[#This Row],[Conteo Físico]],TABLAINV[[#This Row],[PMV]]*TABLAINV[[#This Row],[Cant. UND]]),0)</f>
        <v>0</v>
      </c>
      <c r="Y229" s="152">
        <f>IFERROR(ABS(TABLAINV[[#This Row],[PMV]]*TABLAINV[[#This Row],[Diferencia]]),0)</f>
        <v>0</v>
      </c>
      <c r="Z229" s="153">
        <f>IFERROR(VLOOKUP(TABLAINV[[#This Row],[Codigo Estado]],unds!O:P,2,0),"PEND.")</f>
        <v>2001</v>
      </c>
      <c r="AA229" s="153" t="str">
        <f t="shared" si="13"/>
        <v>CD09</v>
      </c>
      <c r="AB229" s="154">
        <f t="shared" ca="1" si="14"/>
        <v>45828</v>
      </c>
      <c r="AC229" s="155"/>
      <c r="AD229" s="155"/>
      <c r="AE229" s="155"/>
      <c r="AF229" s="155"/>
    </row>
    <row r="230" spans="1:32" s="156" customFormat="1" ht="24" customHeight="1" x14ac:dyDescent="0.2">
      <c r="A230" s="157" t="str">
        <f t="shared" si="12"/>
        <v>MRC01</v>
      </c>
      <c r="B230" s="145" t="str">
        <f>IF(TABLAINV[[#This Row],[Z]]="","",D230&amp;"."&amp;TEXT(E230,"000")&amp;"."&amp;TEXT(F230,"000")&amp;"."&amp;TEXT(G230,"000"))</f>
        <v>MR.C01.167.001</v>
      </c>
      <c r="C230" s="146"/>
      <c r="D230" s="147" t="s">
        <v>95</v>
      </c>
      <c r="E230" s="147" t="s">
        <v>96</v>
      </c>
      <c r="F230" s="147">
        <v>167</v>
      </c>
      <c r="G230" s="147">
        <v>1</v>
      </c>
      <c r="H230" s="147">
        <v>314889</v>
      </c>
      <c r="I230" s="147" t="s">
        <v>314</v>
      </c>
      <c r="J230" s="158">
        <v>6</v>
      </c>
      <c r="K230" s="147" t="s">
        <v>64</v>
      </c>
      <c r="L230" s="148" t="s">
        <v>115</v>
      </c>
      <c r="M230" s="147" t="s">
        <v>99</v>
      </c>
      <c r="N230" s="146" t="s">
        <v>91</v>
      </c>
      <c r="O230" s="146">
        <v>6</v>
      </c>
      <c r="P230" s="148">
        <v>6</v>
      </c>
      <c r="Q230" s="148"/>
      <c r="R230" s="147"/>
      <c r="S230" s="149">
        <f>TABLAINV[[#This Row],[Conteo Físico]]-TABLAINV[[#This Row],[Cant. UND]]</f>
        <v>0</v>
      </c>
      <c r="T2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0" s="150" t="str">
        <f>IFERROR(IF(MOD(TABLAINV[[#This Row],[C]],2)=0,"PAR","IMPAR"),"Zona")</f>
        <v>IMPAR</v>
      </c>
      <c r="W230" s="151"/>
      <c r="X230" s="152">
        <f>IFERROR(IF(TABLAINV[[#This Row],[Cant. UND]]=0,TABLAINV[[#This Row],[PMV]]*TABLAINV[[#This Row],[Conteo Físico]],TABLAINV[[#This Row],[PMV]]*TABLAINV[[#This Row],[Cant. UND]]),0)</f>
        <v>0</v>
      </c>
      <c r="Y230" s="152">
        <f>IFERROR(ABS(TABLAINV[[#This Row],[PMV]]*TABLAINV[[#This Row],[Diferencia]]),0)</f>
        <v>0</v>
      </c>
      <c r="Z230" s="153">
        <f>IFERROR(VLOOKUP(TABLAINV[[#This Row],[Codigo Estado]],unds!O:P,2,0),"PEND.")</f>
        <v>2001</v>
      </c>
      <c r="AA230" s="153" t="str">
        <f t="shared" si="13"/>
        <v>CD09</v>
      </c>
      <c r="AB230" s="154">
        <f t="shared" ca="1" si="14"/>
        <v>45828</v>
      </c>
      <c r="AC230" s="155"/>
      <c r="AD230" s="155"/>
      <c r="AE230" s="155"/>
      <c r="AF230" s="155"/>
    </row>
    <row r="231" spans="1:32" s="156" customFormat="1" ht="24" customHeight="1" x14ac:dyDescent="0.2">
      <c r="A231" s="157" t="str">
        <f t="shared" si="12"/>
        <v>MRC01</v>
      </c>
      <c r="B231" s="145" t="str">
        <f>IF(TABLAINV[[#This Row],[Z]]="","",D231&amp;"."&amp;TEXT(E231,"000")&amp;"."&amp;TEXT(F231,"000")&amp;"."&amp;TEXT(G231,"000"))</f>
        <v>MR.C01.167.001</v>
      </c>
      <c r="C231" s="146"/>
      <c r="D231" s="147" t="s">
        <v>95</v>
      </c>
      <c r="E231" s="147" t="s">
        <v>96</v>
      </c>
      <c r="F231" s="147">
        <v>167</v>
      </c>
      <c r="G231" s="147">
        <v>1</v>
      </c>
      <c r="H231" s="147">
        <v>3283</v>
      </c>
      <c r="I231" s="147" t="s">
        <v>109</v>
      </c>
      <c r="J231" s="158">
        <v>12</v>
      </c>
      <c r="K231" s="147" t="s">
        <v>64</v>
      </c>
      <c r="L231" s="148" t="s">
        <v>110</v>
      </c>
      <c r="M231" s="147" t="s">
        <v>111</v>
      </c>
      <c r="N231" s="146" t="s">
        <v>91</v>
      </c>
      <c r="O231" s="146">
        <v>12</v>
      </c>
      <c r="P231" s="148">
        <v>12</v>
      </c>
      <c r="Q231" s="148"/>
      <c r="R231" s="147"/>
      <c r="S231" s="149">
        <f>TABLAINV[[#This Row],[Conteo Físico]]-TABLAINV[[#This Row],[Cant. UND]]</f>
        <v>0</v>
      </c>
      <c r="T2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1" s="150" t="str">
        <f>IFERROR(IF(MOD(TABLAINV[[#This Row],[C]],2)=0,"PAR","IMPAR"),"Zona")</f>
        <v>IMPAR</v>
      </c>
      <c r="W231" s="151"/>
      <c r="X231" s="152">
        <f>IFERROR(IF(TABLAINV[[#This Row],[Cant. UND]]=0,TABLAINV[[#This Row],[PMV]]*TABLAINV[[#This Row],[Conteo Físico]],TABLAINV[[#This Row],[PMV]]*TABLAINV[[#This Row],[Cant. UND]]),0)</f>
        <v>0</v>
      </c>
      <c r="Y231" s="152">
        <f>IFERROR(ABS(TABLAINV[[#This Row],[PMV]]*TABLAINV[[#This Row],[Diferencia]]),0)</f>
        <v>0</v>
      </c>
      <c r="Z231" s="153">
        <f>IFERROR(VLOOKUP(TABLAINV[[#This Row],[Codigo Estado]],unds!O:P,2,0),"PEND.")</f>
        <v>2001</v>
      </c>
      <c r="AA231" s="153" t="str">
        <f t="shared" si="13"/>
        <v>CD09</v>
      </c>
      <c r="AB231" s="154">
        <f t="shared" ca="1" si="14"/>
        <v>45828</v>
      </c>
      <c r="AC231" s="155"/>
      <c r="AD231" s="155"/>
      <c r="AE231" s="155"/>
      <c r="AF231" s="155"/>
    </row>
    <row r="232" spans="1:32" s="156" customFormat="1" ht="24" customHeight="1" x14ac:dyDescent="0.2">
      <c r="A232" s="157" t="str">
        <f t="shared" si="12"/>
        <v>MRC01</v>
      </c>
      <c r="B232" s="145" t="str">
        <f>IF(TABLAINV[[#This Row],[Z]]="","",D232&amp;"."&amp;TEXT(E232,"000")&amp;"."&amp;TEXT(F232,"000")&amp;"."&amp;TEXT(G232,"000"))</f>
        <v>MR.C01.167.001</v>
      </c>
      <c r="C232" s="146"/>
      <c r="D232" s="147" t="s">
        <v>95</v>
      </c>
      <c r="E232" s="147" t="s">
        <v>96</v>
      </c>
      <c r="F232" s="147">
        <v>167</v>
      </c>
      <c r="G232" s="147">
        <v>1</v>
      </c>
      <c r="H232" s="147">
        <v>774198</v>
      </c>
      <c r="I232" s="147" t="s">
        <v>315</v>
      </c>
      <c r="J232" s="158">
        <v>6</v>
      </c>
      <c r="K232" s="147" t="s">
        <v>64</v>
      </c>
      <c r="L232" s="148" t="s">
        <v>115</v>
      </c>
      <c r="M232" s="147" t="s">
        <v>99</v>
      </c>
      <c r="N232" s="146" t="s">
        <v>91</v>
      </c>
      <c r="O232" s="146">
        <v>6</v>
      </c>
      <c r="P232" s="148">
        <v>6</v>
      </c>
      <c r="Q232" s="148"/>
      <c r="R232" s="147"/>
      <c r="S232" s="149">
        <f>TABLAINV[[#This Row],[Conteo Físico]]-TABLAINV[[#This Row],[Cant. UND]]</f>
        <v>0</v>
      </c>
      <c r="T2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2" s="150" t="str">
        <f>IFERROR(IF(MOD(TABLAINV[[#This Row],[C]],2)=0,"PAR","IMPAR"),"Zona")</f>
        <v>IMPAR</v>
      </c>
      <c r="W232" s="151"/>
      <c r="X232" s="152">
        <f>IFERROR(IF(TABLAINV[[#This Row],[Cant. UND]]=0,TABLAINV[[#This Row],[PMV]]*TABLAINV[[#This Row],[Conteo Físico]],TABLAINV[[#This Row],[PMV]]*TABLAINV[[#This Row],[Cant. UND]]),0)</f>
        <v>0</v>
      </c>
      <c r="Y232" s="152">
        <f>IFERROR(ABS(TABLAINV[[#This Row],[PMV]]*TABLAINV[[#This Row],[Diferencia]]),0)</f>
        <v>0</v>
      </c>
      <c r="Z232" s="153">
        <f>IFERROR(VLOOKUP(TABLAINV[[#This Row],[Codigo Estado]],unds!O:P,2,0),"PEND.")</f>
        <v>2001</v>
      </c>
      <c r="AA232" s="153" t="str">
        <f t="shared" si="13"/>
        <v>CD09</v>
      </c>
      <c r="AB232" s="154">
        <f t="shared" ca="1" si="14"/>
        <v>45828</v>
      </c>
      <c r="AC232" s="155"/>
      <c r="AD232" s="155"/>
      <c r="AE232" s="155"/>
      <c r="AF232" s="155"/>
    </row>
    <row r="233" spans="1:32" s="156" customFormat="1" ht="24" customHeight="1" x14ac:dyDescent="0.2">
      <c r="A233" s="157" t="str">
        <f t="shared" si="12"/>
        <v>MRC01</v>
      </c>
      <c r="B233" s="145" t="str">
        <f>IF(TABLAINV[[#This Row],[Z]]="","",D233&amp;"."&amp;TEXT(E233,"000")&amp;"."&amp;TEXT(F233,"000")&amp;"."&amp;TEXT(G233,"000"))</f>
        <v>MR.C01.167.002</v>
      </c>
      <c r="C233" s="146"/>
      <c r="D233" s="147" t="s">
        <v>95</v>
      </c>
      <c r="E233" s="147" t="s">
        <v>96</v>
      </c>
      <c r="F233" s="147">
        <v>167</v>
      </c>
      <c r="G233" s="147">
        <v>2</v>
      </c>
      <c r="H233" s="147">
        <v>252911</v>
      </c>
      <c r="I233" s="147" t="s">
        <v>316</v>
      </c>
      <c r="J233" s="158">
        <v>6</v>
      </c>
      <c r="K233" s="147" t="s">
        <v>64</v>
      </c>
      <c r="L233" s="148" t="s">
        <v>110</v>
      </c>
      <c r="M233" s="147" t="s">
        <v>135</v>
      </c>
      <c r="N233" s="146" t="s">
        <v>91</v>
      </c>
      <c r="O233" s="146">
        <v>6</v>
      </c>
      <c r="P233" s="148">
        <v>6</v>
      </c>
      <c r="Q233" s="148"/>
      <c r="R233" s="147"/>
      <c r="S233" s="149">
        <f>TABLAINV[[#This Row],[Conteo Físico]]-TABLAINV[[#This Row],[Cant. UND]]</f>
        <v>0</v>
      </c>
      <c r="T2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3" s="150" t="str">
        <f>IFERROR(IF(MOD(TABLAINV[[#This Row],[C]],2)=0,"PAR","IMPAR"),"Zona")</f>
        <v>IMPAR</v>
      </c>
      <c r="W233" s="151"/>
      <c r="X233" s="152">
        <f>IFERROR(IF(TABLAINV[[#This Row],[Cant. UND]]=0,TABLAINV[[#This Row],[PMV]]*TABLAINV[[#This Row],[Conteo Físico]],TABLAINV[[#This Row],[PMV]]*TABLAINV[[#This Row],[Cant. UND]]),0)</f>
        <v>0</v>
      </c>
      <c r="Y233" s="152">
        <f>IFERROR(ABS(TABLAINV[[#This Row],[PMV]]*TABLAINV[[#This Row],[Diferencia]]),0)</f>
        <v>0</v>
      </c>
      <c r="Z233" s="153">
        <f>IFERROR(VLOOKUP(TABLAINV[[#This Row],[Codigo Estado]],unds!O:P,2,0),"PEND.")</f>
        <v>2001</v>
      </c>
      <c r="AA233" s="153" t="str">
        <f t="shared" si="13"/>
        <v>CD09</v>
      </c>
      <c r="AB233" s="154">
        <f t="shared" ca="1" si="14"/>
        <v>45828</v>
      </c>
      <c r="AC233" s="155"/>
      <c r="AD233" s="155"/>
      <c r="AE233" s="155"/>
      <c r="AF233" s="155"/>
    </row>
    <row r="234" spans="1:32" s="156" customFormat="1" ht="24" customHeight="1" x14ac:dyDescent="0.2">
      <c r="A234" s="157" t="str">
        <f t="shared" si="12"/>
        <v>MRC01</v>
      </c>
      <c r="B234" s="145" t="str">
        <f>IF(TABLAINV[[#This Row],[Z]]="","",D234&amp;"."&amp;TEXT(E234,"000")&amp;"."&amp;TEXT(F234,"000")&amp;"."&amp;TEXT(G234,"000"))</f>
        <v>MR.C01.167.002</v>
      </c>
      <c r="C234" s="146"/>
      <c r="D234" s="147" t="s">
        <v>95</v>
      </c>
      <c r="E234" s="147" t="s">
        <v>96</v>
      </c>
      <c r="F234" s="147">
        <v>167</v>
      </c>
      <c r="G234" s="147">
        <v>2</v>
      </c>
      <c r="H234" s="147">
        <v>355397</v>
      </c>
      <c r="I234" s="147" t="s">
        <v>295</v>
      </c>
      <c r="J234" s="158">
        <v>14</v>
      </c>
      <c r="K234" s="147" t="s">
        <v>64</v>
      </c>
      <c r="L234" s="148" t="s">
        <v>113</v>
      </c>
      <c r="M234" s="147" t="s">
        <v>99</v>
      </c>
      <c r="N234" s="146" t="s">
        <v>91</v>
      </c>
      <c r="O234" s="146">
        <v>14</v>
      </c>
      <c r="P234" s="148">
        <v>14</v>
      </c>
      <c r="Q234" s="148"/>
      <c r="R234" s="147"/>
      <c r="S234" s="149">
        <f>TABLAINV[[#This Row],[Conteo Físico]]-TABLAINV[[#This Row],[Cant. UND]]</f>
        <v>0</v>
      </c>
      <c r="T2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4" s="150" t="str">
        <f>IFERROR(IF(MOD(TABLAINV[[#This Row],[C]],2)=0,"PAR","IMPAR"),"Zona")</f>
        <v>IMPAR</v>
      </c>
      <c r="W234" s="151"/>
      <c r="X234" s="152">
        <f>IFERROR(IF(TABLAINV[[#This Row],[Cant. UND]]=0,TABLAINV[[#This Row],[PMV]]*TABLAINV[[#This Row],[Conteo Físico]],TABLAINV[[#This Row],[PMV]]*TABLAINV[[#This Row],[Cant. UND]]),0)</f>
        <v>0</v>
      </c>
      <c r="Y234" s="152">
        <f>IFERROR(ABS(TABLAINV[[#This Row],[PMV]]*TABLAINV[[#This Row],[Diferencia]]),0)</f>
        <v>0</v>
      </c>
      <c r="Z234" s="153">
        <f>IFERROR(VLOOKUP(TABLAINV[[#This Row],[Codigo Estado]],unds!O:P,2,0),"PEND.")</f>
        <v>2001</v>
      </c>
      <c r="AA234" s="153" t="str">
        <f t="shared" si="13"/>
        <v>CD09</v>
      </c>
      <c r="AB234" s="154">
        <f t="shared" ca="1" si="14"/>
        <v>45828</v>
      </c>
      <c r="AC234" s="155"/>
      <c r="AD234" s="155"/>
      <c r="AE234" s="155"/>
      <c r="AF234" s="155"/>
    </row>
    <row r="235" spans="1:32" s="156" customFormat="1" ht="24" customHeight="1" x14ac:dyDescent="0.2">
      <c r="A235" s="157" t="str">
        <f t="shared" si="12"/>
        <v>MRC01</v>
      </c>
      <c r="B235" s="145" t="str">
        <f>IF(TABLAINV[[#This Row],[Z]]="","",D235&amp;"."&amp;TEXT(E235,"000")&amp;"."&amp;TEXT(F235,"000")&amp;"."&amp;TEXT(G235,"000"))</f>
        <v>MR.C01.167.002</v>
      </c>
      <c r="C235" s="146"/>
      <c r="D235" s="147" t="s">
        <v>95</v>
      </c>
      <c r="E235" s="147" t="s">
        <v>96</v>
      </c>
      <c r="F235" s="147">
        <v>167</v>
      </c>
      <c r="G235" s="147">
        <v>2</v>
      </c>
      <c r="H235" s="147">
        <v>373674</v>
      </c>
      <c r="I235" s="147" t="s">
        <v>317</v>
      </c>
      <c r="J235" s="158">
        <v>1</v>
      </c>
      <c r="K235" s="147" t="s">
        <v>64</v>
      </c>
      <c r="L235" s="148" t="s">
        <v>212</v>
      </c>
      <c r="M235" s="147" t="s">
        <v>99</v>
      </c>
      <c r="N235" s="146" t="s">
        <v>91</v>
      </c>
      <c r="O235" s="146">
        <v>1</v>
      </c>
      <c r="P235" s="148">
        <v>1</v>
      </c>
      <c r="Q235" s="148"/>
      <c r="R235" s="147"/>
      <c r="S235" s="149">
        <f>TABLAINV[[#This Row],[Conteo Físico]]-TABLAINV[[#This Row],[Cant. UND]]</f>
        <v>0</v>
      </c>
      <c r="T2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5" s="150" t="str">
        <f>IFERROR(IF(MOD(TABLAINV[[#This Row],[C]],2)=0,"PAR","IMPAR"),"Zona")</f>
        <v>IMPAR</v>
      </c>
      <c r="W235" s="151"/>
      <c r="X235" s="152">
        <f>IFERROR(IF(TABLAINV[[#This Row],[Cant. UND]]=0,TABLAINV[[#This Row],[PMV]]*TABLAINV[[#This Row],[Conteo Físico]],TABLAINV[[#This Row],[PMV]]*TABLAINV[[#This Row],[Cant. UND]]),0)</f>
        <v>0</v>
      </c>
      <c r="Y235" s="152">
        <f>IFERROR(ABS(TABLAINV[[#This Row],[PMV]]*TABLAINV[[#This Row],[Diferencia]]),0)</f>
        <v>0</v>
      </c>
      <c r="Z235" s="153">
        <f>IFERROR(VLOOKUP(TABLAINV[[#This Row],[Codigo Estado]],unds!O:P,2,0),"PEND.")</f>
        <v>2001</v>
      </c>
      <c r="AA235" s="153" t="str">
        <f t="shared" si="13"/>
        <v>CD09</v>
      </c>
      <c r="AB235" s="154">
        <f t="shared" ca="1" si="14"/>
        <v>45828</v>
      </c>
      <c r="AC235" s="155"/>
      <c r="AD235" s="155"/>
      <c r="AE235" s="155"/>
      <c r="AF235" s="155"/>
    </row>
    <row r="236" spans="1:32" s="156" customFormat="1" ht="24" customHeight="1" x14ac:dyDescent="0.2">
      <c r="A236" s="157" t="str">
        <f t="shared" si="12"/>
        <v>MRC01</v>
      </c>
      <c r="B236" s="145" t="str">
        <f>IF(TABLAINV[[#This Row],[Z]]="","",D236&amp;"."&amp;TEXT(E236,"000")&amp;"."&amp;TEXT(F236,"000")&amp;"."&amp;TEXT(G236,"000"))</f>
        <v>MR.C01.167.002</v>
      </c>
      <c r="C236" s="146"/>
      <c r="D236" s="147" t="s">
        <v>95</v>
      </c>
      <c r="E236" s="147" t="s">
        <v>96</v>
      </c>
      <c r="F236" s="147">
        <v>167</v>
      </c>
      <c r="G236" s="147">
        <v>2</v>
      </c>
      <c r="H236" s="147">
        <v>733867</v>
      </c>
      <c r="I236" s="147" t="s">
        <v>120</v>
      </c>
      <c r="J236" s="158">
        <v>1</v>
      </c>
      <c r="K236" s="147" t="s">
        <v>64</v>
      </c>
      <c r="L236" s="148" t="s">
        <v>113</v>
      </c>
      <c r="M236" s="147" t="s">
        <v>99</v>
      </c>
      <c r="N236" s="146" t="s">
        <v>91</v>
      </c>
      <c r="O236" s="146">
        <v>1</v>
      </c>
      <c r="P236" s="148">
        <v>1</v>
      </c>
      <c r="Q236" s="148"/>
      <c r="R236" s="147"/>
      <c r="S236" s="149">
        <f>TABLAINV[[#This Row],[Conteo Físico]]-TABLAINV[[#This Row],[Cant. UND]]</f>
        <v>0</v>
      </c>
      <c r="T2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6" s="150" t="str">
        <f>IFERROR(IF(MOD(TABLAINV[[#This Row],[C]],2)=0,"PAR","IMPAR"),"Zona")</f>
        <v>IMPAR</v>
      </c>
      <c r="W236" s="151"/>
      <c r="X236" s="152">
        <f>IFERROR(IF(TABLAINV[[#This Row],[Cant. UND]]=0,TABLAINV[[#This Row],[PMV]]*TABLAINV[[#This Row],[Conteo Físico]],TABLAINV[[#This Row],[PMV]]*TABLAINV[[#This Row],[Cant. UND]]),0)</f>
        <v>0</v>
      </c>
      <c r="Y236" s="152">
        <f>IFERROR(ABS(TABLAINV[[#This Row],[PMV]]*TABLAINV[[#This Row],[Diferencia]]),0)</f>
        <v>0</v>
      </c>
      <c r="Z236" s="153">
        <f>IFERROR(VLOOKUP(TABLAINV[[#This Row],[Codigo Estado]],unds!O:P,2,0),"PEND.")</f>
        <v>2001</v>
      </c>
      <c r="AA236" s="153" t="str">
        <f t="shared" si="13"/>
        <v>CD09</v>
      </c>
      <c r="AB236" s="154">
        <f t="shared" ca="1" si="14"/>
        <v>45828</v>
      </c>
      <c r="AC236" s="155"/>
      <c r="AD236" s="155"/>
      <c r="AE236" s="155"/>
      <c r="AF236" s="155"/>
    </row>
    <row r="237" spans="1:32" s="156" customFormat="1" ht="24" customHeight="1" x14ac:dyDescent="0.2">
      <c r="A237" s="157" t="str">
        <f t="shared" si="12"/>
        <v>MRC01</v>
      </c>
      <c r="B237" s="145" t="str">
        <f>IF(TABLAINV[[#This Row],[Z]]="","",D237&amp;"."&amp;TEXT(E237,"000")&amp;"."&amp;TEXT(F237,"000")&amp;"."&amp;TEXT(G237,"000"))</f>
        <v>MR.C01.167.002</v>
      </c>
      <c r="C237" s="146"/>
      <c r="D237" s="147" t="s">
        <v>95</v>
      </c>
      <c r="E237" s="147" t="s">
        <v>96</v>
      </c>
      <c r="F237" s="147">
        <v>167</v>
      </c>
      <c r="G237" s="147">
        <v>2</v>
      </c>
      <c r="H237" s="147">
        <v>755916</v>
      </c>
      <c r="I237" s="147" t="s">
        <v>292</v>
      </c>
      <c r="J237" s="158">
        <v>3</v>
      </c>
      <c r="K237" s="147" t="s">
        <v>64</v>
      </c>
      <c r="L237" s="148" t="s">
        <v>113</v>
      </c>
      <c r="M237" s="147" t="s">
        <v>99</v>
      </c>
      <c r="N237" s="146" t="s">
        <v>91</v>
      </c>
      <c r="O237" s="146">
        <v>3</v>
      </c>
      <c r="P237" s="148">
        <v>3</v>
      </c>
      <c r="Q237" s="148"/>
      <c r="R237" s="147"/>
      <c r="S237" s="149">
        <f>TABLAINV[[#This Row],[Conteo Físico]]-TABLAINV[[#This Row],[Cant. UND]]</f>
        <v>0</v>
      </c>
      <c r="T2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7" s="150" t="str">
        <f>IFERROR(IF(MOD(TABLAINV[[#This Row],[C]],2)=0,"PAR","IMPAR"),"Zona")</f>
        <v>IMPAR</v>
      </c>
      <c r="W237" s="151"/>
      <c r="X237" s="152">
        <f>IFERROR(IF(TABLAINV[[#This Row],[Cant. UND]]=0,TABLAINV[[#This Row],[PMV]]*TABLAINV[[#This Row],[Conteo Físico]],TABLAINV[[#This Row],[PMV]]*TABLAINV[[#This Row],[Cant. UND]]),0)</f>
        <v>0</v>
      </c>
      <c r="Y237" s="152">
        <f>IFERROR(ABS(TABLAINV[[#This Row],[PMV]]*TABLAINV[[#This Row],[Diferencia]]),0)</f>
        <v>0</v>
      </c>
      <c r="Z237" s="153">
        <f>IFERROR(VLOOKUP(TABLAINV[[#This Row],[Codigo Estado]],unds!O:P,2,0),"PEND.")</f>
        <v>2001</v>
      </c>
      <c r="AA237" s="153" t="str">
        <f t="shared" si="13"/>
        <v>CD09</v>
      </c>
      <c r="AB237" s="154">
        <f t="shared" ca="1" si="14"/>
        <v>45828</v>
      </c>
      <c r="AC237" s="155"/>
      <c r="AD237" s="155"/>
      <c r="AE237" s="155"/>
      <c r="AF237" s="155"/>
    </row>
    <row r="238" spans="1:32" s="156" customFormat="1" ht="24" customHeight="1" x14ac:dyDescent="0.2">
      <c r="A238" s="157" t="str">
        <f t="shared" si="12"/>
        <v>MRC01</v>
      </c>
      <c r="B238" s="145" t="str">
        <f>IF(TABLAINV[[#This Row],[Z]]="","",D238&amp;"."&amp;TEXT(E238,"000")&amp;"."&amp;TEXT(F238,"000")&amp;"."&amp;TEXT(G238,"000"))</f>
        <v>MR.C01.167.002</v>
      </c>
      <c r="C238" s="146"/>
      <c r="D238" s="147" t="s">
        <v>95</v>
      </c>
      <c r="E238" s="147" t="s">
        <v>96</v>
      </c>
      <c r="F238" s="147">
        <v>167</v>
      </c>
      <c r="G238" s="147">
        <v>2</v>
      </c>
      <c r="H238" s="147">
        <v>768104</v>
      </c>
      <c r="I238" s="147" t="s">
        <v>270</v>
      </c>
      <c r="J238" s="158">
        <v>1</v>
      </c>
      <c r="K238" s="147" t="s">
        <v>64</v>
      </c>
      <c r="L238" s="148" t="s">
        <v>164</v>
      </c>
      <c r="M238" s="147" t="s">
        <v>99</v>
      </c>
      <c r="N238" s="146" t="s">
        <v>91</v>
      </c>
      <c r="O238" s="146">
        <v>1</v>
      </c>
      <c r="P238" s="148">
        <v>1</v>
      </c>
      <c r="Q238" s="148"/>
      <c r="R238" s="147"/>
      <c r="S238" s="149">
        <f>TABLAINV[[#This Row],[Conteo Físico]]-TABLAINV[[#This Row],[Cant. UND]]</f>
        <v>0</v>
      </c>
      <c r="T2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8" s="150" t="str">
        <f>IFERROR(IF(MOD(TABLAINV[[#This Row],[C]],2)=0,"PAR","IMPAR"),"Zona")</f>
        <v>IMPAR</v>
      </c>
      <c r="W238" s="151"/>
      <c r="X238" s="152">
        <f>IFERROR(IF(TABLAINV[[#This Row],[Cant. UND]]=0,TABLAINV[[#This Row],[PMV]]*TABLAINV[[#This Row],[Conteo Físico]],TABLAINV[[#This Row],[PMV]]*TABLAINV[[#This Row],[Cant. UND]]),0)</f>
        <v>0</v>
      </c>
      <c r="Y238" s="152">
        <f>IFERROR(ABS(TABLAINV[[#This Row],[PMV]]*TABLAINV[[#This Row],[Diferencia]]),0)</f>
        <v>0</v>
      </c>
      <c r="Z238" s="153">
        <f>IFERROR(VLOOKUP(TABLAINV[[#This Row],[Codigo Estado]],unds!O:P,2,0),"PEND.")</f>
        <v>2001</v>
      </c>
      <c r="AA238" s="153" t="str">
        <f t="shared" si="13"/>
        <v>CD09</v>
      </c>
      <c r="AB238" s="154">
        <f t="shared" ca="1" si="14"/>
        <v>45828</v>
      </c>
      <c r="AC238" s="155"/>
      <c r="AD238" s="155"/>
      <c r="AE238" s="155"/>
      <c r="AF238" s="155"/>
    </row>
    <row r="239" spans="1:32" s="156" customFormat="1" ht="24" customHeight="1" x14ac:dyDescent="0.2">
      <c r="A239" s="157" t="str">
        <f t="shared" si="12"/>
        <v>MRC01</v>
      </c>
      <c r="B239" s="145" t="str">
        <f>IF(TABLAINV[[#This Row],[Z]]="","",D239&amp;"."&amp;TEXT(E239,"000")&amp;"."&amp;TEXT(F239,"000")&amp;"."&amp;TEXT(G239,"000"))</f>
        <v>MR.C01.167.003</v>
      </c>
      <c r="C239" s="146"/>
      <c r="D239" s="147" t="s">
        <v>95</v>
      </c>
      <c r="E239" s="147" t="s">
        <v>96</v>
      </c>
      <c r="F239" s="147">
        <v>167</v>
      </c>
      <c r="G239" s="147">
        <v>3</v>
      </c>
      <c r="H239" s="147">
        <v>533047003</v>
      </c>
      <c r="I239" s="147" t="s">
        <v>318</v>
      </c>
      <c r="J239" s="158">
        <v>22</v>
      </c>
      <c r="K239" s="147" t="s">
        <v>64</v>
      </c>
      <c r="L239" s="148" t="s">
        <v>108</v>
      </c>
      <c r="M239" s="147" t="s">
        <v>99</v>
      </c>
      <c r="N239" s="146" t="s">
        <v>91</v>
      </c>
      <c r="O239" s="146">
        <v>22</v>
      </c>
      <c r="P239" s="148">
        <v>22</v>
      </c>
      <c r="Q239" s="148"/>
      <c r="R239" s="147"/>
      <c r="S239" s="149">
        <f>TABLAINV[[#This Row],[Conteo Físico]]-TABLAINV[[#This Row],[Cant. UND]]</f>
        <v>0</v>
      </c>
      <c r="T2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9" s="150" t="str">
        <f>IFERROR(IF(MOD(TABLAINV[[#This Row],[C]],2)=0,"PAR","IMPAR"),"Zona")</f>
        <v>IMPAR</v>
      </c>
      <c r="W239" s="151"/>
      <c r="X239" s="152">
        <f>IFERROR(IF(TABLAINV[[#This Row],[Cant. UND]]=0,TABLAINV[[#This Row],[PMV]]*TABLAINV[[#This Row],[Conteo Físico]],TABLAINV[[#This Row],[PMV]]*TABLAINV[[#This Row],[Cant. UND]]),0)</f>
        <v>0</v>
      </c>
      <c r="Y239" s="152">
        <f>IFERROR(ABS(TABLAINV[[#This Row],[PMV]]*TABLAINV[[#This Row],[Diferencia]]),0)</f>
        <v>0</v>
      </c>
      <c r="Z239" s="153">
        <f>IFERROR(VLOOKUP(TABLAINV[[#This Row],[Codigo Estado]],unds!O:P,2,0),"PEND.")</f>
        <v>2001</v>
      </c>
      <c r="AA239" s="153" t="str">
        <f t="shared" si="13"/>
        <v>CD09</v>
      </c>
      <c r="AB239" s="154">
        <f t="shared" ca="1" si="14"/>
        <v>45828</v>
      </c>
      <c r="AC239" s="155"/>
      <c r="AD239" s="155"/>
      <c r="AE239" s="155"/>
      <c r="AF239" s="155"/>
    </row>
    <row r="240" spans="1:32" s="156" customFormat="1" ht="24" customHeight="1" x14ac:dyDescent="0.2">
      <c r="A240" s="157" t="str">
        <f t="shared" si="12"/>
        <v>MRC01</v>
      </c>
      <c r="B240" s="145" t="str">
        <f>IF(TABLAINV[[#This Row],[Z]]="","",D240&amp;"."&amp;TEXT(E240,"000")&amp;"."&amp;TEXT(F240,"000")&amp;"."&amp;TEXT(G240,"000"))</f>
        <v>MR.C01.167.003</v>
      </c>
      <c r="C240" s="146"/>
      <c r="D240" s="147" t="s">
        <v>95</v>
      </c>
      <c r="E240" s="147" t="s">
        <v>96</v>
      </c>
      <c r="F240" s="147">
        <v>167</v>
      </c>
      <c r="G240" s="147">
        <v>3</v>
      </c>
      <c r="H240" s="147">
        <v>891733</v>
      </c>
      <c r="I240" s="147" t="s">
        <v>319</v>
      </c>
      <c r="J240" s="158">
        <v>3</v>
      </c>
      <c r="K240" s="147" t="s">
        <v>64</v>
      </c>
      <c r="L240" s="148" t="s">
        <v>115</v>
      </c>
      <c r="M240" s="147" t="s">
        <v>99</v>
      </c>
      <c r="N240" s="146" t="s">
        <v>91</v>
      </c>
      <c r="O240" s="146">
        <v>3</v>
      </c>
      <c r="P240" s="148">
        <v>3</v>
      </c>
      <c r="Q240" s="148"/>
      <c r="R240" s="147"/>
      <c r="S240" s="149">
        <f>TABLAINV[[#This Row],[Conteo Físico]]-TABLAINV[[#This Row],[Cant. UND]]</f>
        <v>0</v>
      </c>
      <c r="T2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0" s="150" t="str">
        <f>IFERROR(IF(MOD(TABLAINV[[#This Row],[C]],2)=0,"PAR","IMPAR"),"Zona")</f>
        <v>IMPAR</v>
      </c>
      <c r="W240" s="151"/>
      <c r="X240" s="152">
        <f>IFERROR(IF(TABLAINV[[#This Row],[Cant. UND]]=0,TABLAINV[[#This Row],[PMV]]*TABLAINV[[#This Row],[Conteo Físico]],TABLAINV[[#This Row],[PMV]]*TABLAINV[[#This Row],[Cant. UND]]),0)</f>
        <v>0</v>
      </c>
      <c r="Y240" s="152">
        <f>IFERROR(ABS(TABLAINV[[#This Row],[PMV]]*TABLAINV[[#This Row],[Diferencia]]),0)</f>
        <v>0</v>
      </c>
      <c r="Z240" s="153">
        <f>IFERROR(VLOOKUP(TABLAINV[[#This Row],[Codigo Estado]],unds!O:P,2,0),"PEND.")</f>
        <v>2001</v>
      </c>
      <c r="AA240" s="153" t="str">
        <f t="shared" si="13"/>
        <v>CD09</v>
      </c>
      <c r="AB240" s="154">
        <f t="shared" ca="1" si="14"/>
        <v>45828</v>
      </c>
      <c r="AC240" s="155"/>
      <c r="AD240" s="155"/>
      <c r="AE240" s="155"/>
      <c r="AF240" s="155"/>
    </row>
    <row r="241" spans="1:32" s="156" customFormat="1" ht="24" customHeight="1" x14ac:dyDescent="0.2">
      <c r="A241" s="157" t="str">
        <f t="shared" si="12"/>
        <v>MRC01</v>
      </c>
      <c r="B241" s="145" t="str">
        <f>IF(TABLAINV[[#This Row],[Z]]="","",D241&amp;"."&amp;TEXT(E241,"000")&amp;"."&amp;TEXT(F241,"000")&amp;"."&amp;TEXT(G241,"000"))</f>
        <v>MR.C01.167.003</v>
      </c>
      <c r="C241" s="146"/>
      <c r="D241" s="147" t="s">
        <v>95</v>
      </c>
      <c r="E241" s="147" t="s">
        <v>96</v>
      </c>
      <c r="F241" s="147">
        <v>167</v>
      </c>
      <c r="G241" s="147">
        <v>3</v>
      </c>
      <c r="H241" s="147">
        <v>954239002</v>
      </c>
      <c r="I241" s="147" t="s">
        <v>320</v>
      </c>
      <c r="J241" s="158">
        <v>5</v>
      </c>
      <c r="K241" s="147" t="s">
        <v>64</v>
      </c>
      <c r="L241" s="148" t="s">
        <v>233</v>
      </c>
      <c r="M241" s="147" t="s">
        <v>99</v>
      </c>
      <c r="N241" s="146" t="s">
        <v>91</v>
      </c>
      <c r="O241" s="146">
        <v>5</v>
      </c>
      <c r="P241" s="148">
        <v>5</v>
      </c>
      <c r="Q241" s="148"/>
      <c r="R241" s="147"/>
      <c r="S241" s="149">
        <f>TABLAINV[[#This Row],[Conteo Físico]]-TABLAINV[[#This Row],[Cant. UND]]</f>
        <v>0</v>
      </c>
      <c r="T2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1" s="150" t="str">
        <f>IFERROR(IF(MOD(TABLAINV[[#This Row],[C]],2)=0,"PAR","IMPAR"),"Zona")</f>
        <v>IMPAR</v>
      </c>
      <c r="W241" s="151"/>
      <c r="X241" s="152">
        <f>IFERROR(IF(TABLAINV[[#This Row],[Cant. UND]]=0,TABLAINV[[#This Row],[PMV]]*TABLAINV[[#This Row],[Conteo Físico]],TABLAINV[[#This Row],[PMV]]*TABLAINV[[#This Row],[Cant. UND]]),0)</f>
        <v>0</v>
      </c>
      <c r="Y241" s="152">
        <f>IFERROR(ABS(TABLAINV[[#This Row],[PMV]]*TABLAINV[[#This Row],[Diferencia]]),0)</f>
        <v>0</v>
      </c>
      <c r="Z241" s="153">
        <f>IFERROR(VLOOKUP(TABLAINV[[#This Row],[Codigo Estado]],unds!O:P,2,0),"PEND.")</f>
        <v>2001</v>
      </c>
      <c r="AA241" s="153" t="str">
        <f t="shared" si="13"/>
        <v>CD09</v>
      </c>
      <c r="AB241" s="154">
        <f t="shared" ca="1" si="14"/>
        <v>45828</v>
      </c>
      <c r="AC241" s="155"/>
      <c r="AD241" s="155"/>
      <c r="AE241" s="155"/>
      <c r="AF241" s="155"/>
    </row>
    <row r="242" spans="1:32" s="156" customFormat="1" ht="24" customHeight="1" x14ac:dyDescent="0.2">
      <c r="A242" s="157" t="str">
        <f t="shared" si="12"/>
        <v>MRC01</v>
      </c>
      <c r="B242" s="145" t="str">
        <f>IF(TABLAINV[[#This Row],[Z]]="","",D242&amp;"."&amp;TEXT(E242,"000")&amp;"."&amp;TEXT(F242,"000")&amp;"."&amp;TEXT(G242,"000"))</f>
        <v>MR.C01.169.001</v>
      </c>
      <c r="C242" s="146"/>
      <c r="D242" s="147" t="s">
        <v>95</v>
      </c>
      <c r="E242" s="147" t="s">
        <v>96</v>
      </c>
      <c r="F242" s="147">
        <v>169</v>
      </c>
      <c r="G242" s="147">
        <v>1</v>
      </c>
      <c r="H242" s="147">
        <v>1022890</v>
      </c>
      <c r="I242" s="147" t="s">
        <v>321</v>
      </c>
      <c r="J242" s="158">
        <v>10</v>
      </c>
      <c r="K242" s="147" t="s">
        <v>64</v>
      </c>
      <c r="L242" s="148" t="s">
        <v>115</v>
      </c>
      <c r="M242" s="147" t="s">
        <v>99</v>
      </c>
      <c r="N242" s="146" t="s">
        <v>91</v>
      </c>
      <c r="O242" s="146">
        <v>10</v>
      </c>
      <c r="P242" s="148">
        <v>10</v>
      </c>
      <c r="Q242" s="148"/>
      <c r="R242" s="147"/>
      <c r="S242" s="149">
        <f>TABLAINV[[#This Row],[Conteo Físico]]-TABLAINV[[#This Row],[Cant. UND]]</f>
        <v>0</v>
      </c>
      <c r="T2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2" s="150" t="str">
        <f>IFERROR(IF(MOD(TABLAINV[[#This Row],[C]],2)=0,"PAR","IMPAR"),"Zona")</f>
        <v>IMPAR</v>
      </c>
      <c r="W242" s="151"/>
      <c r="X242" s="152">
        <f>IFERROR(IF(TABLAINV[[#This Row],[Cant. UND]]=0,TABLAINV[[#This Row],[PMV]]*TABLAINV[[#This Row],[Conteo Físico]],TABLAINV[[#This Row],[PMV]]*TABLAINV[[#This Row],[Cant. UND]]),0)</f>
        <v>0</v>
      </c>
      <c r="Y242" s="152">
        <f>IFERROR(ABS(TABLAINV[[#This Row],[PMV]]*TABLAINV[[#This Row],[Diferencia]]),0)</f>
        <v>0</v>
      </c>
      <c r="Z242" s="153">
        <f>IFERROR(VLOOKUP(TABLAINV[[#This Row],[Codigo Estado]],unds!O:P,2,0),"PEND.")</f>
        <v>2001</v>
      </c>
      <c r="AA242" s="153" t="str">
        <f t="shared" si="13"/>
        <v>CD09</v>
      </c>
      <c r="AB242" s="154">
        <f t="shared" ca="1" si="14"/>
        <v>45828</v>
      </c>
      <c r="AC242" s="155"/>
      <c r="AD242" s="155"/>
      <c r="AE242" s="155"/>
      <c r="AF242" s="155"/>
    </row>
    <row r="243" spans="1:32" s="156" customFormat="1" ht="24" customHeight="1" x14ac:dyDescent="0.2">
      <c r="A243" s="157" t="str">
        <f t="shared" si="12"/>
        <v>MRC01</v>
      </c>
      <c r="B243" s="145" t="str">
        <f>IF(TABLAINV[[#This Row],[Z]]="","",D243&amp;"."&amp;TEXT(E243,"000")&amp;"."&amp;TEXT(F243,"000")&amp;"."&amp;TEXT(G243,"000"))</f>
        <v>MR.C01.169.001</v>
      </c>
      <c r="C243" s="146"/>
      <c r="D243" s="147" t="s">
        <v>95</v>
      </c>
      <c r="E243" s="147" t="s">
        <v>96</v>
      </c>
      <c r="F243" s="147">
        <v>169</v>
      </c>
      <c r="G243" s="147">
        <v>1</v>
      </c>
      <c r="H243" s="147">
        <v>484645</v>
      </c>
      <c r="I243" s="147" t="s">
        <v>322</v>
      </c>
      <c r="J243" s="158">
        <v>4</v>
      </c>
      <c r="K243" s="147" t="s">
        <v>64</v>
      </c>
      <c r="L243" s="148" t="s">
        <v>244</v>
      </c>
      <c r="M243" s="147" t="s">
        <v>99</v>
      </c>
      <c r="N243" s="146" t="s">
        <v>91</v>
      </c>
      <c r="O243" s="146">
        <v>4</v>
      </c>
      <c r="P243" s="148">
        <v>4</v>
      </c>
      <c r="Q243" s="148"/>
      <c r="R243" s="147"/>
      <c r="S243" s="149">
        <f>TABLAINV[[#This Row],[Conteo Físico]]-TABLAINV[[#This Row],[Cant. UND]]</f>
        <v>0</v>
      </c>
      <c r="T2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3" s="150" t="str">
        <f>IFERROR(IF(MOD(TABLAINV[[#This Row],[C]],2)=0,"PAR","IMPAR"),"Zona")</f>
        <v>IMPAR</v>
      </c>
      <c r="W243" s="151"/>
      <c r="X243" s="152">
        <f>IFERROR(IF(TABLAINV[[#This Row],[Cant. UND]]=0,TABLAINV[[#This Row],[PMV]]*TABLAINV[[#This Row],[Conteo Físico]],TABLAINV[[#This Row],[PMV]]*TABLAINV[[#This Row],[Cant. UND]]),0)</f>
        <v>0</v>
      </c>
      <c r="Y243" s="152">
        <f>IFERROR(ABS(TABLAINV[[#This Row],[PMV]]*TABLAINV[[#This Row],[Diferencia]]),0)</f>
        <v>0</v>
      </c>
      <c r="Z243" s="153">
        <f>IFERROR(VLOOKUP(TABLAINV[[#This Row],[Codigo Estado]],unds!O:P,2,0),"PEND.")</f>
        <v>2001</v>
      </c>
      <c r="AA243" s="153" t="str">
        <f t="shared" si="13"/>
        <v>CD09</v>
      </c>
      <c r="AB243" s="154">
        <f t="shared" ca="1" si="14"/>
        <v>45828</v>
      </c>
      <c r="AC243" s="155"/>
      <c r="AD243" s="155"/>
      <c r="AE243" s="155"/>
      <c r="AF243" s="155"/>
    </row>
    <row r="244" spans="1:32" s="156" customFormat="1" ht="24" customHeight="1" x14ac:dyDescent="0.2">
      <c r="A244" s="157" t="str">
        <f t="shared" si="12"/>
        <v>MRC01</v>
      </c>
      <c r="B244" s="145" t="str">
        <f>IF(TABLAINV[[#This Row],[Z]]="","",D244&amp;"."&amp;TEXT(E244,"000")&amp;"."&amp;TEXT(F244,"000")&amp;"."&amp;TEXT(G244,"000"))</f>
        <v>MR.C01.169.001</v>
      </c>
      <c r="C244" s="146"/>
      <c r="D244" s="147" t="s">
        <v>95</v>
      </c>
      <c r="E244" s="147" t="s">
        <v>96</v>
      </c>
      <c r="F244" s="147">
        <v>169</v>
      </c>
      <c r="G244" s="147">
        <v>1</v>
      </c>
      <c r="H244" s="147">
        <v>62651</v>
      </c>
      <c r="I244" s="147" t="s">
        <v>323</v>
      </c>
      <c r="J244" s="158">
        <v>8</v>
      </c>
      <c r="K244" s="147" t="s">
        <v>64</v>
      </c>
      <c r="L244" s="148" t="s">
        <v>110</v>
      </c>
      <c r="M244" s="147" t="s">
        <v>135</v>
      </c>
      <c r="N244" s="146" t="s">
        <v>91</v>
      </c>
      <c r="O244" s="146">
        <v>8</v>
      </c>
      <c r="P244" s="148">
        <v>8</v>
      </c>
      <c r="Q244" s="148"/>
      <c r="R244" s="147"/>
      <c r="S244" s="149">
        <f>TABLAINV[[#This Row],[Conteo Físico]]-TABLAINV[[#This Row],[Cant. UND]]</f>
        <v>0</v>
      </c>
      <c r="T2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4" s="150" t="str">
        <f>IFERROR(IF(MOD(TABLAINV[[#This Row],[C]],2)=0,"PAR","IMPAR"),"Zona")</f>
        <v>IMPAR</v>
      </c>
      <c r="W244" s="151"/>
      <c r="X244" s="152">
        <f>IFERROR(IF(TABLAINV[[#This Row],[Cant. UND]]=0,TABLAINV[[#This Row],[PMV]]*TABLAINV[[#This Row],[Conteo Físico]],TABLAINV[[#This Row],[PMV]]*TABLAINV[[#This Row],[Cant. UND]]),0)</f>
        <v>0</v>
      </c>
      <c r="Y244" s="152">
        <f>IFERROR(ABS(TABLAINV[[#This Row],[PMV]]*TABLAINV[[#This Row],[Diferencia]]),0)</f>
        <v>0</v>
      </c>
      <c r="Z244" s="153">
        <f>IFERROR(VLOOKUP(TABLAINV[[#This Row],[Codigo Estado]],unds!O:P,2,0),"PEND.")</f>
        <v>2001</v>
      </c>
      <c r="AA244" s="153" t="str">
        <f t="shared" si="13"/>
        <v>CD09</v>
      </c>
      <c r="AB244" s="154">
        <f t="shared" ca="1" si="14"/>
        <v>45828</v>
      </c>
      <c r="AC244" s="155"/>
      <c r="AD244" s="155"/>
      <c r="AE244" s="155"/>
      <c r="AF244" s="155"/>
    </row>
    <row r="245" spans="1:32" s="156" customFormat="1" ht="24" customHeight="1" x14ac:dyDescent="0.2">
      <c r="A245" s="157" t="str">
        <f t="shared" si="12"/>
        <v>MRC01</v>
      </c>
      <c r="B245" s="145" t="str">
        <f>IF(TABLAINV[[#This Row],[Z]]="","",D245&amp;"."&amp;TEXT(E245,"000")&amp;"."&amp;TEXT(F245,"000")&amp;"."&amp;TEXT(G245,"000"))</f>
        <v>MR.C01.169.001</v>
      </c>
      <c r="C245" s="146"/>
      <c r="D245" s="147" t="s">
        <v>95</v>
      </c>
      <c r="E245" s="147" t="s">
        <v>96</v>
      </c>
      <c r="F245" s="147">
        <v>169</v>
      </c>
      <c r="G245" s="147">
        <v>1</v>
      </c>
      <c r="H245" s="147">
        <v>987088</v>
      </c>
      <c r="I245" s="147" t="s">
        <v>324</v>
      </c>
      <c r="J245" s="158">
        <v>3</v>
      </c>
      <c r="K245" s="147" t="s">
        <v>64</v>
      </c>
      <c r="L245" s="148" t="s">
        <v>115</v>
      </c>
      <c r="M245" s="147" t="s">
        <v>99</v>
      </c>
      <c r="N245" s="146" t="s">
        <v>91</v>
      </c>
      <c r="O245" s="146">
        <v>3</v>
      </c>
      <c r="P245" s="148">
        <v>3</v>
      </c>
      <c r="Q245" s="148"/>
      <c r="R245" s="147"/>
      <c r="S245" s="149">
        <f>TABLAINV[[#This Row],[Conteo Físico]]-TABLAINV[[#This Row],[Cant. UND]]</f>
        <v>0</v>
      </c>
      <c r="T2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5" s="150" t="str">
        <f>IFERROR(IF(MOD(TABLAINV[[#This Row],[C]],2)=0,"PAR","IMPAR"),"Zona")</f>
        <v>IMPAR</v>
      </c>
      <c r="W245" s="151"/>
      <c r="X245" s="152">
        <f>IFERROR(IF(TABLAINV[[#This Row],[Cant. UND]]=0,TABLAINV[[#This Row],[PMV]]*TABLAINV[[#This Row],[Conteo Físico]],TABLAINV[[#This Row],[PMV]]*TABLAINV[[#This Row],[Cant. UND]]),0)</f>
        <v>0</v>
      </c>
      <c r="Y245" s="152">
        <f>IFERROR(ABS(TABLAINV[[#This Row],[PMV]]*TABLAINV[[#This Row],[Diferencia]]),0)</f>
        <v>0</v>
      </c>
      <c r="Z245" s="153">
        <f>IFERROR(VLOOKUP(TABLAINV[[#This Row],[Codigo Estado]],unds!O:P,2,0),"PEND.")</f>
        <v>2001</v>
      </c>
      <c r="AA245" s="153" t="str">
        <f t="shared" si="13"/>
        <v>CD09</v>
      </c>
      <c r="AB245" s="154">
        <f t="shared" ca="1" si="14"/>
        <v>45828</v>
      </c>
      <c r="AC245" s="155"/>
      <c r="AD245" s="155"/>
      <c r="AE245" s="155"/>
      <c r="AF245" s="155"/>
    </row>
    <row r="246" spans="1:32" s="156" customFormat="1" ht="24" customHeight="1" x14ac:dyDescent="0.2">
      <c r="A246" s="157" t="str">
        <f t="shared" si="12"/>
        <v>MRC01</v>
      </c>
      <c r="B246" s="145" t="str">
        <f>IF(TABLAINV[[#This Row],[Z]]="","",D246&amp;"."&amp;TEXT(E246,"000")&amp;"."&amp;TEXT(F246,"000")&amp;"."&amp;TEXT(G246,"000"))</f>
        <v>MR.C01.175.001</v>
      </c>
      <c r="C246" s="146"/>
      <c r="D246" s="147" t="s">
        <v>95</v>
      </c>
      <c r="E246" s="147" t="s">
        <v>96</v>
      </c>
      <c r="F246" s="147">
        <v>175</v>
      </c>
      <c r="G246" s="147">
        <v>1</v>
      </c>
      <c r="H246" s="147">
        <v>25919</v>
      </c>
      <c r="I246" s="147" t="s">
        <v>325</v>
      </c>
      <c r="J246" s="158">
        <v>4</v>
      </c>
      <c r="K246" s="147" t="s">
        <v>64</v>
      </c>
      <c r="L246" s="148" t="s">
        <v>134</v>
      </c>
      <c r="M246" s="147" t="s">
        <v>135</v>
      </c>
      <c r="N246" s="146" t="s">
        <v>91</v>
      </c>
      <c r="O246" s="146">
        <v>4</v>
      </c>
      <c r="P246" s="148">
        <v>4</v>
      </c>
      <c r="Q246" s="148"/>
      <c r="R246" s="147"/>
      <c r="S246" s="149">
        <f>TABLAINV[[#This Row],[Conteo Físico]]-TABLAINV[[#This Row],[Cant. UND]]</f>
        <v>0</v>
      </c>
      <c r="T2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6" s="150" t="str">
        <f>IFERROR(IF(MOD(TABLAINV[[#This Row],[C]],2)=0,"PAR","IMPAR"),"Zona")</f>
        <v>IMPAR</v>
      </c>
      <c r="W246" s="151"/>
      <c r="X246" s="152">
        <f>IFERROR(IF(TABLAINV[[#This Row],[Cant. UND]]=0,TABLAINV[[#This Row],[PMV]]*TABLAINV[[#This Row],[Conteo Físico]],TABLAINV[[#This Row],[PMV]]*TABLAINV[[#This Row],[Cant. UND]]),0)</f>
        <v>0</v>
      </c>
      <c r="Y246" s="152">
        <f>IFERROR(ABS(TABLAINV[[#This Row],[PMV]]*TABLAINV[[#This Row],[Diferencia]]),0)</f>
        <v>0</v>
      </c>
      <c r="Z246" s="153">
        <f>IFERROR(VLOOKUP(TABLAINV[[#This Row],[Codigo Estado]],unds!O:P,2,0),"PEND.")</f>
        <v>2001</v>
      </c>
      <c r="AA246" s="153" t="str">
        <f t="shared" si="13"/>
        <v>CD09</v>
      </c>
      <c r="AB246" s="154">
        <f t="shared" ca="1" si="14"/>
        <v>45828</v>
      </c>
      <c r="AC246" s="155"/>
      <c r="AD246" s="155"/>
      <c r="AE246" s="155"/>
      <c r="AF246" s="155"/>
    </row>
    <row r="247" spans="1:32" s="156" customFormat="1" ht="24" customHeight="1" x14ac:dyDescent="0.2">
      <c r="A247" s="157" t="str">
        <f t="shared" si="12"/>
        <v>MRC01</v>
      </c>
      <c r="B247" s="145" t="str">
        <f>IF(TABLAINV[[#This Row],[Z]]="","",D247&amp;"."&amp;TEXT(E247,"000")&amp;"."&amp;TEXT(F247,"000")&amp;"."&amp;TEXT(G247,"000"))</f>
        <v>MR.C01.175.001</v>
      </c>
      <c r="C247" s="146"/>
      <c r="D247" s="147" t="s">
        <v>95</v>
      </c>
      <c r="E247" s="147" t="s">
        <v>96</v>
      </c>
      <c r="F247" s="147">
        <v>175</v>
      </c>
      <c r="G247" s="147">
        <v>1</v>
      </c>
      <c r="H247" s="147">
        <v>25919</v>
      </c>
      <c r="I247" s="147" t="s">
        <v>325</v>
      </c>
      <c r="J247" s="158">
        <v>12</v>
      </c>
      <c r="K247" s="147" t="s">
        <v>64</v>
      </c>
      <c r="L247" s="148" t="s">
        <v>134</v>
      </c>
      <c r="M247" s="147" t="s">
        <v>135</v>
      </c>
      <c r="N247" s="146" t="s">
        <v>91</v>
      </c>
      <c r="O247" s="146">
        <v>12</v>
      </c>
      <c r="P247" s="148">
        <v>12</v>
      </c>
      <c r="Q247" s="148"/>
      <c r="R247" s="147"/>
      <c r="S247" s="149">
        <f>TABLAINV[[#This Row],[Conteo Físico]]-TABLAINV[[#This Row],[Cant. UND]]</f>
        <v>0</v>
      </c>
      <c r="T2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7" s="150" t="str">
        <f>IFERROR(IF(MOD(TABLAINV[[#This Row],[C]],2)=0,"PAR","IMPAR"),"Zona")</f>
        <v>IMPAR</v>
      </c>
      <c r="W247" s="151"/>
      <c r="X247" s="152">
        <f>IFERROR(IF(TABLAINV[[#This Row],[Cant. UND]]=0,TABLAINV[[#This Row],[PMV]]*TABLAINV[[#This Row],[Conteo Físico]],TABLAINV[[#This Row],[PMV]]*TABLAINV[[#This Row],[Cant. UND]]),0)</f>
        <v>0</v>
      </c>
      <c r="Y247" s="152">
        <f>IFERROR(ABS(TABLAINV[[#This Row],[PMV]]*TABLAINV[[#This Row],[Diferencia]]),0)</f>
        <v>0</v>
      </c>
      <c r="Z247" s="153">
        <f>IFERROR(VLOOKUP(TABLAINV[[#This Row],[Codigo Estado]],unds!O:P,2,0),"PEND.")</f>
        <v>2001</v>
      </c>
      <c r="AA247" s="153" t="str">
        <f t="shared" si="13"/>
        <v>CD09</v>
      </c>
      <c r="AB247" s="154">
        <f t="shared" ca="1" si="14"/>
        <v>45828</v>
      </c>
      <c r="AC247" s="155"/>
      <c r="AD247" s="155"/>
      <c r="AE247" s="155"/>
      <c r="AF247" s="155"/>
    </row>
    <row r="248" spans="1:32" s="156" customFormat="1" ht="24" customHeight="1" x14ac:dyDescent="0.2">
      <c r="A248" s="157" t="str">
        <f t="shared" si="12"/>
        <v>MRC01</v>
      </c>
      <c r="B248" s="145" t="str">
        <f>IF(TABLAINV[[#This Row],[Z]]="","",D248&amp;"."&amp;TEXT(E248,"000")&amp;"."&amp;TEXT(F248,"000")&amp;"."&amp;TEXT(G248,"000"))</f>
        <v>MR.C01.175.001</v>
      </c>
      <c r="C248" s="146"/>
      <c r="D248" s="147" t="s">
        <v>95</v>
      </c>
      <c r="E248" s="147" t="s">
        <v>96</v>
      </c>
      <c r="F248" s="147">
        <v>175</v>
      </c>
      <c r="G248" s="147">
        <v>1</v>
      </c>
      <c r="H248" s="147">
        <v>25919</v>
      </c>
      <c r="I248" s="147" t="s">
        <v>325</v>
      </c>
      <c r="J248" s="158">
        <v>37</v>
      </c>
      <c r="K248" s="147" t="s">
        <v>64</v>
      </c>
      <c r="L248" s="148" t="s">
        <v>134</v>
      </c>
      <c r="M248" s="147" t="s">
        <v>135</v>
      </c>
      <c r="N248" s="146" t="s">
        <v>91</v>
      </c>
      <c r="O248" s="146">
        <v>37</v>
      </c>
      <c r="P248" s="148">
        <v>37</v>
      </c>
      <c r="Q248" s="148"/>
      <c r="R248" s="147"/>
      <c r="S248" s="149">
        <f>TABLAINV[[#This Row],[Conteo Físico]]-TABLAINV[[#This Row],[Cant. UND]]</f>
        <v>0</v>
      </c>
      <c r="T2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8" s="150" t="str">
        <f>IFERROR(IF(MOD(TABLAINV[[#This Row],[C]],2)=0,"PAR","IMPAR"),"Zona")</f>
        <v>IMPAR</v>
      </c>
      <c r="W248" s="151"/>
      <c r="X248" s="152">
        <f>IFERROR(IF(TABLAINV[[#This Row],[Cant. UND]]=0,TABLAINV[[#This Row],[PMV]]*TABLAINV[[#This Row],[Conteo Físico]],TABLAINV[[#This Row],[PMV]]*TABLAINV[[#This Row],[Cant. UND]]),0)</f>
        <v>0</v>
      </c>
      <c r="Y248" s="152">
        <f>IFERROR(ABS(TABLAINV[[#This Row],[PMV]]*TABLAINV[[#This Row],[Diferencia]]),0)</f>
        <v>0</v>
      </c>
      <c r="Z248" s="153">
        <f>IFERROR(VLOOKUP(TABLAINV[[#This Row],[Codigo Estado]],unds!O:P,2,0),"PEND.")</f>
        <v>2001</v>
      </c>
      <c r="AA248" s="153" t="str">
        <f t="shared" si="13"/>
        <v>CD09</v>
      </c>
      <c r="AB248" s="154">
        <f t="shared" ca="1" si="14"/>
        <v>45828</v>
      </c>
      <c r="AC248" s="155"/>
      <c r="AD248" s="155"/>
      <c r="AE248" s="155"/>
      <c r="AF248" s="155"/>
    </row>
    <row r="249" spans="1:32" s="156" customFormat="1" ht="24" customHeight="1" x14ac:dyDescent="0.2">
      <c r="A249" s="157" t="str">
        <f t="shared" si="12"/>
        <v>MRC01</v>
      </c>
      <c r="B249" s="145" t="str">
        <f>IF(TABLAINV[[#This Row],[Z]]="","",D249&amp;"."&amp;TEXT(E249,"000")&amp;"."&amp;TEXT(F249,"000")&amp;"."&amp;TEXT(G249,"000"))</f>
        <v>MR.C01.175.001</v>
      </c>
      <c r="C249" s="146"/>
      <c r="D249" s="147" t="s">
        <v>95</v>
      </c>
      <c r="E249" s="147" t="s">
        <v>96</v>
      </c>
      <c r="F249" s="147">
        <v>175</v>
      </c>
      <c r="G249" s="147">
        <v>1</v>
      </c>
      <c r="H249" s="147">
        <v>929130002</v>
      </c>
      <c r="I249" s="147" t="s">
        <v>326</v>
      </c>
      <c r="J249" s="158">
        <v>3</v>
      </c>
      <c r="K249" s="147" t="s">
        <v>64</v>
      </c>
      <c r="L249" s="148" t="s">
        <v>117</v>
      </c>
      <c r="M249" s="147" t="s">
        <v>99</v>
      </c>
      <c r="N249" s="146" t="s">
        <v>91</v>
      </c>
      <c r="O249" s="146">
        <v>3</v>
      </c>
      <c r="P249" s="148">
        <v>3</v>
      </c>
      <c r="Q249" s="148"/>
      <c r="R249" s="147"/>
      <c r="S249" s="149">
        <f>TABLAINV[[#This Row],[Conteo Físico]]-TABLAINV[[#This Row],[Cant. UND]]</f>
        <v>0</v>
      </c>
      <c r="T2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9" s="150" t="str">
        <f>IFERROR(IF(MOD(TABLAINV[[#This Row],[C]],2)=0,"PAR","IMPAR"),"Zona")</f>
        <v>IMPAR</v>
      </c>
      <c r="W249" s="151"/>
      <c r="X249" s="152">
        <f>IFERROR(IF(TABLAINV[[#This Row],[Cant. UND]]=0,TABLAINV[[#This Row],[PMV]]*TABLAINV[[#This Row],[Conteo Físico]],TABLAINV[[#This Row],[PMV]]*TABLAINV[[#This Row],[Cant. UND]]),0)</f>
        <v>0</v>
      </c>
      <c r="Y249" s="152">
        <f>IFERROR(ABS(TABLAINV[[#This Row],[PMV]]*TABLAINV[[#This Row],[Diferencia]]),0)</f>
        <v>0</v>
      </c>
      <c r="Z249" s="153">
        <f>IFERROR(VLOOKUP(TABLAINV[[#This Row],[Codigo Estado]],unds!O:P,2,0),"PEND.")</f>
        <v>2001</v>
      </c>
      <c r="AA249" s="153" t="str">
        <f t="shared" si="13"/>
        <v>CD09</v>
      </c>
      <c r="AB249" s="154">
        <f t="shared" ca="1" si="14"/>
        <v>45828</v>
      </c>
      <c r="AC249" s="155"/>
      <c r="AD249" s="155"/>
      <c r="AE249" s="155"/>
      <c r="AF249" s="155"/>
    </row>
    <row r="250" spans="1:32" s="156" customFormat="1" ht="24" customHeight="1" x14ac:dyDescent="0.2">
      <c r="A250" s="157" t="str">
        <f t="shared" si="12"/>
        <v>MRC01</v>
      </c>
      <c r="B250" s="145" t="str">
        <f>IF(TABLAINV[[#This Row],[Z]]="","",D250&amp;"."&amp;TEXT(E250,"000")&amp;"."&amp;TEXT(F250,"000")&amp;"."&amp;TEXT(G250,"000"))</f>
        <v>MR.C01.175.001</v>
      </c>
      <c r="C250" s="146"/>
      <c r="D250" s="147" t="s">
        <v>95</v>
      </c>
      <c r="E250" s="147" t="s">
        <v>96</v>
      </c>
      <c r="F250" s="147">
        <v>175</v>
      </c>
      <c r="G250" s="147">
        <v>1</v>
      </c>
      <c r="H250" s="147">
        <v>974370</v>
      </c>
      <c r="I250" s="147" t="s">
        <v>327</v>
      </c>
      <c r="J250" s="158">
        <v>1</v>
      </c>
      <c r="K250" s="147" t="s">
        <v>64</v>
      </c>
      <c r="L250" s="148" t="s">
        <v>117</v>
      </c>
      <c r="M250" s="147" t="s">
        <v>99</v>
      </c>
      <c r="N250" s="146" t="s">
        <v>91</v>
      </c>
      <c r="O250" s="146">
        <v>1</v>
      </c>
      <c r="P250" s="148">
        <v>1</v>
      </c>
      <c r="Q250" s="148"/>
      <c r="R250" s="147"/>
      <c r="S250" s="149">
        <f>TABLAINV[[#This Row],[Conteo Físico]]-TABLAINV[[#This Row],[Cant. UND]]</f>
        <v>0</v>
      </c>
      <c r="T2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0" s="150" t="str">
        <f>IFERROR(IF(MOD(TABLAINV[[#This Row],[C]],2)=0,"PAR","IMPAR"),"Zona")</f>
        <v>IMPAR</v>
      </c>
      <c r="W250" s="151"/>
      <c r="X250" s="152">
        <f>IFERROR(IF(TABLAINV[[#This Row],[Cant. UND]]=0,TABLAINV[[#This Row],[PMV]]*TABLAINV[[#This Row],[Conteo Físico]],TABLAINV[[#This Row],[PMV]]*TABLAINV[[#This Row],[Cant. UND]]),0)</f>
        <v>0</v>
      </c>
      <c r="Y250" s="152">
        <f>IFERROR(ABS(TABLAINV[[#This Row],[PMV]]*TABLAINV[[#This Row],[Diferencia]]),0)</f>
        <v>0</v>
      </c>
      <c r="Z250" s="153">
        <f>IFERROR(VLOOKUP(TABLAINV[[#This Row],[Codigo Estado]],unds!O:P,2,0),"PEND.")</f>
        <v>2001</v>
      </c>
      <c r="AA250" s="153" t="str">
        <f t="shared" si="13"/>
        <v>CD09</v>
      </c>
      <c r="AB250" s="154">
        <f t="shared" ca="1" si="14"/>
        <v>45828</v>
      </c>
      <c r="AC250" s="155"/>
      <c r="AD250" s="155"/>
      <c r="AE250" s="155"/>
      <c r="AF250" s="155"/>
    </row>
    <row r="251" spans="1:32" s="156" customFormat="1" ht="24" customHeight="1" x14ac:dyDescent="0.2">
      <c r="A251" s="157" t="str">
        <f t="shared" si="12"/>
        <v>MRC01</v>
      </c>
      <c r="B251" s="145" t="str">
        <f>IF(TABLAINV[[#This Row],[Z]]="","",D251&amp;"."&amp;TEXT(E251,"000")&amp;"."&amp;TEXT(F251,"000")&amp;"."&amp;TEXT(G251,"000"))</f>
        <v>MR.C01.175.002</v>
      </c>
      <c r="C251" s="146"/>
      <c r="D251" s="147" t="s">
        <v>95</v>
      </c>
      <c r="E251" s="147" t="s">
        <v>96</v>
      </c>
      <c r="F251" s="147">
        <v>175</v>
      </c>
      <c r="G251" s="147">
        <v>2</v>
      </c>
      <c r="H251" s="147">
        <v>1032074</v>
      </c>
      <c r="I251" s="147" t="s">
        <v>328</v>
      </c>
      <c r="J251" s="158">
        <v>9</v>
      </c>
      <c r="K251" s="147" t="s">
        <v>64</v>
      </c>
      <c r="L251" s="148" t="s">
        <v>115</v>
      </c>
      <c r="M251" s="147" t="s">
        <v>99</v>
      </c>
      <c r="N251" s="146" t="s">
        <v>91</v>
      </c>
      <c r="O251" s="146">
        <v>9</v>
      </c>
      <c r="P251" s="148">
        <v>9</v>
      </c>
      <c r="Q251" s="148"/>
      <c r="R251" s="147"/>
      <c r="S251" s="149">
        <f>TABLAINV[[#This Row],[Conteo Físico]]-TABLAINV[[#This Row],[Cant. UND]]</f>
        <v>0</v>
      </c>
      <c r="T2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1" s="150" t="str">
        <f>IFERROR(IF(MOD(TABLAINV[[#This Row],[C]],2)=0,"PAR","IMPAR"),"Zona")</f>
        <v>IMPAR</v>
      </c>
      <c r="W251" s="151"/>
      <c r="X251" s="152">
        <f>IFERROR(IF(TABLAINV[[#This Row],[Cant. UND]]=0,TABLAINV[[#This Row],[PMV]]*TABLAINV[[#This Row],[Conteo Físico]],TABLAINV[[#This Row],[PMV]]*TABLAINV[[#This Row],[Cant. UND]]),0)</f>
        <v>0</v>
      </c>
      <c r="Y251" s="152">
        <f>IFERROR(ABS(TABLAINV[[#This Row],[PMV]]*TABLAINV[[#This Row],[Diferencia]]),0)</f>
        <v>0</v>
      </c>
      <c r="Z251" s="153">
        <f>IFERROR(VLOOKUP(TABLAINV[[#This Row],[Codigo Estado]],unds!O:P,2,0),"PEND.")</f>
        <v>2001</v>
      </c>
      <c r="AA251" s="153" t="str">
        <f t="shared" si="13"/>
        <v>CD09</v>
      </c>
      <c r="AB251" s="154">
        <f t="shared" ca="1" si="14"/>
        <v>45828</v>
      </c>
      <c r="AC251" s="155"/>
      <c r="AD251" s="155"/>
      <c r="AE251" s="155"/>
      <c r="AF251" s="155"/>
    </row>
    <row r="252" spans="1:32" s="156" customFormat="1" ht="24" customHeight="1" x14ac:dyDescent="0.2">
      <c r="A252" s="157" t="str">
        <f t="shared" si="12"/>
        <v>MRC01</v>
      </c>
      <c r="B252" s="145" t="str">
        <f>IF(TABLAINV[[#This Row],[Z]]="","",D252&amp;"."&amp;TEXT(E252,"000")&amp;"."&amp;TEXT(F252,"000")&amp;"."&amp;TEXT(G252,"000"))</f>
        <v>MR.C01.175.002</v>
      </c>
      <c r="C252" s="146"/>
      <c r="D252" s="147" t="s">
        <v>95</v>
      </c>
      <c r="E252" s="147" t="s">
        <v>96</v>
      </c>
      <c r="F252" s="147">
        <v>175</v>
      </c>
      <c r="G252" s="147">
        <v>2</v>
      </c>
      <c r="H252" s="147">
        <v>142477</v>
      </c>
      <c r="I252" s="147" t="s">
        <v>257</v>
      </c>
      <c r="J252" s="158">
        <v>3</v>
      </c>
      <c r="K252" s="147" t="s">
        <v>64</v>
      </c>
      <c r="L252" s="148" t="s">
        <v>110</v>
      </c>
      <c r="M252" s="147" t="s">
        <v>135</v>
      </c>
      <c r="N252" s="146" t="s">
        <v>91</v>
      </c>
      <c r="O252" s="146">
        <v>3</v>
      </c>
      <c r="P252" s="148">
        <v>3</v>
      </c>
      <c r="Q252" s="148"/>
      <c r="R252" s="147"/>
      <c r="S252" s="149">
        <f>TABLAINV[[#This Row],[Conteo Físico]]-TABLAINV[[#This Row],[Cant. UND]]</f>
        <v>0</v>
      </c>
      <c r="T2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2" s="150" t="str">
        <f>IFERROR(IF(MOD(TABLAINV[[#This Row],[C]],2)=0,"PAR","IMPAR"),"Zona")</f>
        <v>IMPAR</v>
      </c>
      <c r="W252" s="151"/>
      <c r="X252" s="152">
        <f>IFERROR(IF(TABLAINV[[#This Row],[Cant. UND]]=0,TABLAINV[[#This Row],[PMV]]*TABLAINV[[#This Row],[Conteo Físico]],TABLAINV[[#This Row],[PMV]]*TABLAINV[[#This Row],[Cant. UND]]),0)</f>
        <v>0</v>
      </c>
      <c r="Y252" s="152">
        <f>IFERROR(ABS(TABLAINV[[#This Row],[PMV]]*TABLAINV[[#This Row],[Diferencia]]),0)</f>
        <v>0</v>
      </c>
      <c r="Z252" s="153">
        <f>IFERROR(VLOOKUP(TABLAINV[[#This Row],[Codigo Estado]],unds!O:P,2,0),"PEND.")</f>
        <v>2001</v>
      </c>
      <c r="AA252" s="153" t="str">
        <f t="shared" si="13"/>
        <v>CD09</v>
      </c>
      <c r="AB252" s="154">
        <f t="shared" ca="1" si="14"/>
        <v>45828</v>
      </c>
      <c r="AC252" s="155"/>
      <c r="AD252" s="155"/>
      <c r="AE252" s="155"/>
      <c r="AF252" s="155"/>
    </row>
    <row r="253" spans="1:32" s="156" customFormat="1" ht="24" customHeight="1" x14ac:dyDescent="0.2">
      <c r="A253" s="157" t="str">
        <f t="shared" si="12"/>
        <v>MRC01</v>
      </c>
      <c r="B253" s="145" t="str">
        <f>IF(TABLAINV[[#This Row],[Z]]="","",D253&amp;"."&amp;TEXT(E253,"000")&amp;"."&amp;TEXT(F253,"000")&amp;"."&amp;TEXT(G253,"000"))</f>
        <v>MR.C01.175.002</v>
      </c>
      <c r="C253" s="146"/>
      <c r="D253" s="147" t="s">
        <v>95</v>
      </c>
      <c r="E253" s="147" t="s">
        <v>96</v>
      </c>
      <c r="F253" s="147">
        <v>175</v>
      </c>
      <c r="G253" s="147">
        <v>2</v>
      </c>
      <c r="H253" s="147">
        <v>519035</v>
      </c>
      <c r="I253" s="147" t="s">
        <v>329</v>
      </c>
      <c r="J253" s="158">
        <v>4</v>
      </c>
      <c r="K253" s="147" t="s">
        <v>64</v>
      </c>
      <c r="L253" s="148" t="s">
        <v>134</v>
      </c>
      <c r="M253" s="147" t="s">
        <v>135</v>
      </c>
      <c r="N253" s="146" t="s">
        <v>91</v>
      </c>
      <c r="O253" s="146">
        <v>4</v>
      </c>
      <c r="P253" s="148">
        <v>4</v>
      </c>
      <c r="Q253" s="148"/>
      <c r="R253" s="147"/>
      <c r="S253" s="149">
        <f>TABLAINV[[#This Row],[Conteo Físico]]-TABLAINV[[#This Row],[Cant. UND]]</f>
        <v>0</v>
      </c>
      <c r="T2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3" s="150" t="str">
        <f>IFERROR(IF(MOD(TABLAINV[[#This Row],[C]],2)=0,"PAR","IMPAR"),"Zona")</f>
        <v>IMPAR</v>
      </c>
      <c r="W253" s="151"/>
      <c r="X253" s="152">
        <f>IFERROR(IF(TABLAINV[[#This Row],[Cant. UND]]=0,TABLAINV[[#This Row],[PMV]]*TABLAINV[[#This Row],[Conteo Físico]],TABLAINV[[#This Row],[PMV]]*TABLAINV[[#This Row],[Cant. UND]]),0)</f>
        <v>0</v>
      </c>
      <c r="Y253" s="152">
        <f>IFERROR(ABS(TABLAINV[[#This Row],[PMV]]*TABLAINV[[#This Row],[Diferencia]]),0)</f>
        <v>0</v>
      </c>
      <c r="Z253" s="153">
        <f>IFERROR(VLOOKUP(TABLAINV[[#This Row],[Codigo Estado]],unds!O:P,2,0),"PEND.")</f>
        <v>2001</v>
      </c>
      <c r="AA253" s="153" t="str">
        <f t="shared" si="13"/>
        <v>CD09</v>
      </c>
      <c r="AB253" s="154">
        <f t="shared" ca="1" si="14"/>
        <v>45828</v>
      </c>
      <c r="AC253" s="155"/>
      <c r="AD253" s="155"/>
      <c r="AE253" s="155"/>
      <c r="AF253" s="155"/>
    </row>
    <row r="254" spans="1:32" s="156" customFormat="1" ht="24" customHeight="1" x14ac:dyDescent="0.2">
      <c r="A254" s="157" t="str">
        <f t="shared" si="12"/>
        <v>MRC01</v>
      </c>
      <c r="B254" s="145" t="str">
        <f>IF(TABLAINV[[#This Row],[Z]]="","",D254&amp;"."&amp;TEXT(E254,"000")&amp;"."&amp;TEXT(F254,"000")&amp;"."&amp;TEXT(G254,"000"))</f>
        <v>MR.C01.177.001</v>
      </c>
      <c r="C254" s="146"/>
      <c r="D254" s="147" t="s">
        <v>95</v>
      </c>
      <c r="E254" s="147" t="s">
        <v>96</v>
      </c>
      <c r="F254" s="147">
        <v>177</v>
      </c>
      <c r="G254" s="147">
        <v>1</v>
      </c>
      <c r="H254" s="147">
        <v>201800</v>
      </c>
      <c r="I254" s="147" t="s">
        <v>330</v>
      </c>
      <c r="J254" s="158">
        <v>9</v>
      </c>
      <c r="K254" s="147" t="s">
        <v>64</v>
      </c>
      <c r="L254" s="148" t="s">
        <v>110</v>
      </c>
      <c r="M254" s="147" t="s">
        <v>135</v>
      </c>
      <c r="N254" s="146" t="s">
        <v>91</v>
      </c>
      <c r="O254" s="146">
        <v>9</v>
      </c>
      <c r="P254" s="148">
        <v>9</v>
      </c>
      <c r="Q254" s="148"/>
      <c r="R254" s="147"/>
      <c r="S254" s="149">
        <f>TABLAINV[[#This Row],[Conteo Físico]]-TABLAINV[[#This Row],[Cant. UND]]</f>
        <v>0</v>
      </c>
      <c r="T2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4" s="150" t="str">
        <f>IFERROR(IF(MOD(TABLAINV[[#This Row],[C]],2)=0,"PAR","IMPAR"),"Zona")</f>
        <v>IMPAR</v>
      </c>
      <c r="W254" s="151"/>
      <c r="X254" s="152">
        <f>IFERROR(IF(TABLAINV[[#This Row],[Cant. UND]]=0,TABLAINV[[#This Row],[PMV]]*TABLAINV[[#This Row],[Conteo Físico]],TABLAINV[[#This Row],[PMV]]*TABLAINV[[#This Row],[Cant. UND]]),0)</f>
        <v>0</v>
      </c>
      <c r="Y254" s="152">
        <f>IFERROR(ABS(TABLAINV[[#This Row],[PMV]]*TABLAINV[[#This Row],[Diferencia]]),0)</f>
        <v>0</v>
      </c>
      <c r="Z254" s="153">
        <f>IFERROR(VLOOKUP(TABLAINV[[#This Row],[Codigo Estado]],unds!O:P,2,0),"PEND.")</f>
        <v>2001</v>
      </c>
      <c r="AA254" s="153" t="str">
        <f t="shared" si="13"/>
        <v>CD09</v>
      </c>
      <c r="AB254" s="154">
        <f t="shared" ca="1" si="14"/>
        <v>45828</v>
      </c>
      <c r="AC254" s="155"/>
      <c r="AD254" s="155"/>
      <c r="AE254" s="155"/>
      <c r="AF254" s="155"/>
    </row>
    <row r="255" spans="1:32" s="156" customFormat="1" ht="24" customHeight="1" x14ac:dyDescent="0.2">
      <c r="A255" s="157" t="str">
        <f t="shared" si="12"/>
        <v>MRC01</v>
      </c>
      <c r="B255" s="145" t="str">
        <f>IF(TABLAINV[[#This Row],[Z]]="","",D255&amp;"."&amp;TEXT(E255,"000")&amp;"."&amp;TEXT(F255,"000")&amp;"."&amp;TEXT(G255,"000"))</f>
        <v>MR.C01.177.001</v>
      </c>
      <c r="C255" s="146"/>
      <c r="D255" s="147" t="s">
        <v>95</v>
      </c>
      <c r="E255" s="147" t="s">
        <v>96</v>
      </c>
      <c r="F255" s="147">
        <v>177</v>
      </c>
      <c r="G255" s="147">
        <v>1</v>
      </c>
      <c r="H255" s="147">
        <v>355397</v>
      </c>
      <c r="I255" s="147" t="s">
        <v>295</v>
      </c>
      <c r="J255" s="158">
        <v>6</v>
      </c>
      <c r="K255" s="147" t="s">
        <v>64</v>
      </c>
      <c r="L255" s="148" t="s">
        <v>113</v>
      </c>
      <c r="M255" s="147" t="s">
        <v>99</v>
      </c>
      <c r="N255" s="146" t="s">
        <v>91</v>
      </c>
      <c r="O255" s="146">
        <v>6</v>
      </c>
      <c r="P255" s="148">
        <v>6</v>
      </c>
      <c r="Q255" s="148"/>
      <c r="R255" s="147"/>
      <c r="S255" s="149">
        <f>TABLAINV[[#This Row],[Conteo Físico]]-TABLAINV[[#This Row],[Cant. UND]]</f>
        <v>0</v>
      </c>
      <c r="T2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5" s="150" t="str">
        <f>IFERROR(IF(MOD(TABLAINV[[#This Row],[C]],2)=0,"PAR","IMPAR"),"Zona")</f>
        <v>IMPAR</v>
      </c>
      <c r="W255" s="151"/>
      <c r="X255" s="152">
        <f>IFERROR(IF(TABLAINV[[#This Row],[Cant. UND]]=0,TABLAINV[[#This Row],[PMV]]*TABLAINV[[#This Row],[Conteo Físico]],TABLAINV[[#This Row],[PMV]]*TABLAINV[[#This Row],[Cant. UND]]),0)</f>
        <v>0</v>
      </c>
      <c r="Y255" s="152">
        <f>IFERROR(ABS(TABLAINV[[#This Row],[PMV]]*TABLAINV[[#This Row],[Diferencia]]),0)</f>
        <v>0</v>
      </c>
      <c r="Z255" s="153">
        <f>IFERROR(VLOOKUP(TABLAINV[[#This Row],[Codigo Estado]],unds!O:P,2,0),"PEND.")</f>
        <v>2001</v>
      </c>
      <c r="AA255" s="153" t="str">
        <f t="shared" si="13"/>
        <v>CD09</v>
      </c>
      <c r="AB255" s="154">
        <f t="shared" ca="1" si="14"/>
        <v>45828</v>
      </c>
      <c r="AC255" s="155"/>
      <c r="AD255" s="155"/>
      <c r="AE255" s="155"/>
      <c r="AF255" s="155"/>
    </row>
    <row r="256" spans="1:32" s="156" customFormat="1" ht="24" customHeight="1" x14ac:dyDescent="0.2">
      <c r="A256" s="157" t="str">
        <f t="shared" si="12"/>
        <v>MRC01</v>
      </c>
      <c r="B256" s="145" t="str">
        <f>IF(TABLAINV[[#This Row],[Z]]="","",D256&amp;"."&amp;TEXT(E256,"000")&amp;"."&amp;TEXT(F256,"000")&amp;"."&amp;TEXT(G256,"000"))</f>
        <v>MR.C01.177.001</v>
      </c>
      <c r="C256" s="146"/>
      <c r="D256" s="147" t="s">
        <v>95</v>
      </c>
      <c r="E256" s="147" t="s">
        <v>96</v>
      </c>
      <c r="F256" s="147">
        <v>177</v>
      </c>
      <c r="G256" s="147">
        <v>1</v>
      </c>
      <c r="H256" s="147">
        <v>43094</v>
      </c>
      <c r="I256" s="147" t="s">
        <v>331</v>
      </c>
      <c r="J256" s="158">
        <v>3</v>
      </c>
      <c r="K256" s="147" t="s">
        <v>64</v>
      </c>
      <c r="L256" s="148" t="s">
        <v>134</v>
      </c>
      <c r="M256" s="147" t="s">
        <v>135</v>
      </c>
      <c r="N256" s="146" t="s">
        <v>91</v>
      </c>
      <c r="O256" s="146">
        <v>3</v>
      </c>
      <c r="P256" s="148">
        <v>3</v>
      </c>
      <c r="Q256" s="148"/>
      <c r="R256" s="147"/>
      <c r="S256" s="149">
        <f>TABLAINV[[#This Row],[Conteo Físico]]-TABLAINV[[#This Row],[Cant. UND]]</f>
        <v>0</v>
      </c>
      <c r="T2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6" s="150" t="str">
        <f>IFERROR(IF(MOD(TABLAINV[[#This Row],[C]],2)=0,"PAR","IMPAR"),"Zona")</f>
        <v>IMPAR</v>
      </c>
      <c r="W256" s="151"/>
      <c r="X256" s="152">
        <f>IFERROR(IF(TABLAINV[[#This Row],[Cant. UND]]=0,TABLAINV[[#This Row],[PMV]]*TABLAINV[[#This Row],[Conteo Físico]],TABLAINV[[#This Row],[PMV]]*TABLAINV[[#This Row],[Cant. UND]]),0)</f>
        <v>0</v>
      </c>
      <c r="Y256" s="152">
        <f>IFERROR(ABS(TABLAINV[[#This Row],[PMV]]*TABLAINV[[#This Row],[Diferencia]]),0)</f>
        <v>0</v>
      </c>
      <c r="Z256" s="153">
        <f>IFERROR(VLOOKUP(TABLAINV[[#This Row],[Codigo Estado]],unds!O:P,2,0),"PEND.")</f>
        <v>2001</v>
      </c>
      <c r="AA256" s="153" t="str">
        <f t="shared" si="13"/>
        <v>CD09</v>
      </c>
      <c r="AB256" s="154">
        <f t="shared" ca="1" si="14"/>
        <v>45828</v>
      </c>
      <c r="AC256" s="155"/>
      <c r="AD256" s="155"/>
      <c r="AE256" s="155"/>
      <c r="AF256" s="155"/>
    </row>
    <row r="257" spans="1:32" s="156" customFormat="1" ht="24" customHeight="1" x14ac:dyDescent="0.2">
      <c r="A257" s="157" t="str">
        <f t="shared" si="12"/>
        <v>MRC01</v>
      </c>
      <c r="B257" s="145" t="str">
        <f>IF(TABLAINV[[#This Row],[Z]]="","",D257&amp;"."&amp;TEXT(E257,"000")&amp;"."&amp;TEXT(F257,"000")&amp;"."&amp;TEXT(G257,"000"))</f>
        <v>MR.C01.177.001</v>
      </c>
      <c r="C257" s="146"/>
      <c r="D257" s="147" t="s">
        <v>95</v>
      </c>
      <c r="E257" s="147" t="s">
        <v>96</v>
      </c>
      <c r="F257" s="147">
        <v>177</v>
      </c>
      <c r="G257" s="147">
        <v>1</v>
      </c>
      <c r="H257" s="147">
        <v>563849002</v>
      </c>
      <c r="I257" s="147" t="s">
        <v>332</v>
      </c>
      <c r="J257" s="158">
        <v>6</v>
      </c>
      <c r="K257" s="147" t="s">
        <v>64</v>
      </c>
      <c r="L257" s="148" t="s">
        <v>110</v>
      </c>
      <c r="M257" s="147" t="s">
        <v>135</v>
      </c>
      <c r="N257" s="146" t="s">
        <v>91</v>
      </c>
      <c r="O257" s="146">
        <v>6</v>
      </c>
      <c r="P257" s="148">
        <v>6</v>
      </c>
      <c r="Q257" s="148"/>
      <c r="R257" s="147"/>
      <c r="S257" s="149">
        <f>TABLAINV[[#This Row],[Conteo Físico]]-TABLAINV[[#This Row],[Cant. UND]]</f>
        <v>0</v>
      </c>
      <c r="T2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7" s="150" t="str">
        <f>IFERROR(IF(MOD(TABLAINV[[#This Row],[C]],2)=0,"PAR","IMPAR"),"Zona")</f>
        <v>IMPAR</v>
      </c>
      <c r="W257" s="151"/>
      <c r="X257" s="152">
        <f>IFERROR(IF(TABLAINV[[#This Row],[Cant. UND]]=0,TABLAINV[[#This Row],[PMV]]*TABLAINV[[#This Row],[Conteo Físico]],TABLAINV[[#This Row],[PMV]]*TABLAINV[[#This Row],[Cant. UND]]),0)</f>
        <v>0</v>
      </c>
      <c r="Y257" s="152">
        <f>IFERROR(ABS(TABLAINV[[#This Row],[PMV]]*TABLAINV[[#This Row],[Diferencia]]),0)</f>
        <v>0</v>
      </c>
      <c r="Z257" s="153">
        <f>IFERROR(VLOOKUP(TABLAINV[[#This Row],[Codigo Estado]],unds!O:P,2,0),"PEND.")</f>
        <v>2001</v>
      </c>
      <c r="AA257" s="153" t="str">
        <f t="shared" si="13"/>
        <v>CD09</v>
      </c>
      <c r="AB257" s="154">
        <f t="shared" ca="1" si="14"/>
        <v>45828</v>
      </c>
      <c r="AC257" s="155"/>
      <c r="AD257" s="155"/>
      <c r="AE257" s="155"/>
      <c r="AF257" s="155"/>
    </row>
    <row r="258" spans="1:32" s="156" customFormat="1" ht="24" customHeight="1" x14ac:dyDescent="0.2">
      <c r="A258" s="157" t="str">
        <f t="shared" si="12"/>
        <v>MRC01</v>
      </c>
      <c r="B258" s="145" t="str">
        <f>IF(TABLAINV[[#This Row],[Z]]="","",D258&amp;"."&amp;TEXT(E258,"000")&amp;"."&amp;TEXT(F258,"000")&amp;"."&amp;TEXT(G258,"000"))</f>
        <v>MR.C01.177.001</v>
      </c>
      <c r="C258" s="146"/>
      <c r="D258" s="147" t="s">
        <v>95</v>
      </c>
      <c r="E258" s="147" t="s">
        <v>96</v>
      </c>
      <c r="F258" s="147">
        <v>177</v>
      </c>
      <c r="G258" s="147">
        <v>1</v>
      </c>
      <c r="H258" s="147">
        <v>700052</v>
      </c>
      <c r="I258" s="147" t="s">
        <v>333</v>
      </c>
      <c r="J258" s="158">
        <v>1</v>
      </c>
      <c r="K258" s="147" t="s">
        <v>64</v>
      </c>
      <c r="L258" s="148" t="s">
        <v>117</v>
      </c>
      <c r="M258" s="147" t="s">
        <v>99</v>
      </c>
      <c r="N258" s="146" t="s">
        <v>91</v>
      </c>
      <c r="O258" s="146">
        <v>1</v>
      </c>
      <c r="P258" s="148">
        <v>1</v>
      </c>
      <c r="Q258" s="148"/>
      <c r="R258" s="147"/>
      <c r="S258" s="149">
        <f>TABLAINV[[#This Row],[Conteo Físico]]-TABLAINV[[#This Row],[Cant. UND]]</f>
        <v>0</v>
      </c>
      <c r="T2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8" s="150" t="str">
        <f>IFERROR(IF(MOD(TABLAINV[[#This Row],[C]],2)=0,"PAR","IMPAR"),"Zona")</f>
        <v>IMPAR</v>
      </c>
      <c r="W258" s="151"/>
      <c r="X258" s="152">
        <f>IFERROR(IF(TABLAINV[[#This Row],[Cant. UND]]=0,TABLAINV[[#This Row],[PMV]]*TABLAINV[[#This Row],[Conteo Físico]],TABLAINV[[#This Row],[PMV]]*TABLAINV[[#This Row],[Cant. UND]]),0)</f>
        <v>0</v>
      </c>
      <c r="Y258" s="152">
        <f>IFERROR(ABS(TABLAINV[[#This Row],[PMV]]*TABLAINV[[#This Row],[Diferencia]]),0)</f>
        <v>0</v>
      </c>
      <c r="Z258" s="153">
        <f>IFERROR(VLOOKUP(TABLAINV[[#This Row],[Codigo Estado]],unds!O:P,2,0),"PEND.")</f>
        <v>2001</v>
      </c>
      <c r="AA258" s="153" t="str">
        <f t="shared" si="13"/>
        <v>CD09</v>
      </c>
      <c r="AB258" s="154">
        <f t="shared" ca="1" si="14"/>
        <v>45828</v>
      </c>
      <c r="AC258" s="155"/>
      <c r="AD258" s="155"/>
      <c r="AE258" s="155"/>
      <c r="AF258" s="155"/>
    </row>
    <row r="259" spans="1:32" s="156" customFormat="1" ht="24" customHeight="1" x14ac:dyDescent="0.2">
      <c r="A259" s="157" t="str">
        <f t="shared" si="12"/>
        <v>MRC01</v>
      </c>
      <c r="B259" s="145" t="str">
        <f>IF(TABLAINV[[#This Row],[Z]]="","",D259&amp;"."&amp;TEXT(E259,"000")&amp;"."&amp;TEXT(F259,"000")&amp;"."&amp;TEXT(G259,"000"))</f>
        <v>MR.C01.177.001</v>
      </c>
      <c r="C259" s="146"/>
      <c r="D259" s="147" t="s">
        <v>95</v>
      </c>
      <c r="E259" s="147" t="s">
        <v>96</v>
      </c>
      <c r="F259" s="147">
        <v>177</v>
      </c>
      <c r="G259" s="147">
        <v>1</v>
      </c>
      <c r="H259" s="147">
        <v>755916</v>
      </c>
      <c r="I259" s="147" t="s">
        <v>292</v>
      </c>
      <c r="J259" s="158">
        <v>6</v>
      </c>
      <c r="K259" s="147" t="s">
        <v>64</v>
      </c>
      <c r="L259" s="148" t="s">
        <v>113</v>
      </c>
      <c r="M259" s="147" t="s">
        <v>99</v>
      </c>
      <c r="N259" s="146" t="s">
        <v>91</v>
      </c>
      <c r="O259" s="146">
        <v>6</v>
      </c>
      <c r="P259" s="148">
        <v>6</v>
      </c>
      <c r="Q259" s="148"/>
      <c r="R259" s="147"/>
      <c r="S259" s="149">
        <f>TABLAINV[[#This Row],[Conteo Físico]]-TABLAINV[[#This Row],[Cant. UND]]</f>
        <v>0</v>
      </c>
      <c r="T2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9" s="150" t="str">
        <f>IFERROR(IF(MOD(TABLAINV[[#This Row],[C]],2)=0,"PAR","IMPAR"),"Zona")</f>
        <v>IMPAR</v>
      </c>
      <c r="W259" s="151"/>
      <c r="X259" s="152">
        <f>IFERROR(IF(TABLAINV[[#This Row],[Cant. UND]]=0,TABLAINV[[#This Row],[PMV]]*TABLAINV[[#This Row],[Conteo Físico]],TABLAINV[[#This Row],[PMV]]*TABLAINV[[#This Row],[Cant. UND]]),0)</f>
        <v>0</v>
      </c>
      <c r="Y259" s="152">
        <f>IFERROR(ABS(TABLAINV[[#This Row],[PMV]]*TABLAINV[[#This Row],[Diferencia]]),0)</f>
        <v>0</v>
      </c>
      <c r="Z259" s="153">
        <f>IFERROR(VLOOKUP(TABLAINV[[#This Row],[Codigo Estado]],unds!O:P,2,0),"PEND.")</f>
        <v>2001</v>
      </c>
      <c r="AA259" s="153" t="str">
        <f t="shared" si="13"/>
        <v>CD09</v>
      </c>
      <c r="AB259" s="154">
        <f t="shared" ca="1" si="14"/>
        <v>45828</v>
      </c>
      <c r="AC259" s="155"/>
      <c r="AD259" s="155"/>
      <c r="AE259" s="155"/>
      <c r="AF259" s="155"/>
    </row>
    <row r="260" spans="1:32" s="156" customFormat="1" ht="24" customHeight="1" x14ac:dyDescent="0.2">
      <c r="A260" s="157" t="str">
        <f t="shared" si="12"/>
        <v>MRC01</v>
      </c>
      <c r="B260" s="145" t="str">
        <f>IF(TABLAINV[[#This Row],[Z]]="","",D260&amp;"."&amp;TEXT(E260,"000")&amp;"."&amp;TEXT(F260,"000")&amp;"."&amp;TEXT(G260,"000"))</f>
        <v>MR.C01.177.001</v>
      </c>
      <c r="C260" s="146"/>
      <c r="D260" s="147" t="s">
        <v>95</v>
      </c>
      <c r="E260" s="147" t="s">
        <v>96</v>
      </c>
      <c r="F260" s="147">
        <v>177</v>
      </c>
      <c r="G260" s="147">
        <v>1</v>
      </c>
      <c r="H260" s="147">
        <v>974360</v>
      </c>
      <c r="I260" s="147" t="s">
        <v>334</v>
      </c>
      <c r="J260" s="158">
        <v>3</v>
      </c>
      <c r="K260" s="147" t="s">
        <v>64</v>
      </c>
      <c r="L260" s="148" t="s">
        <v>117</v>
      </c>
      <c r="M260" s="147" t="s">
        <v>99</v>
      </c>
      <c r="N260" s="146" t="s">
        <v>91</v>
      </c>
      <c r="O260" s="146">
        <v>3</v>
      </c>
      <c r="P260" s="148">
        <v>3</v>
      </c>
      <c r="Q260" s="148"/>
      <c r="R260" s="147"/>
      <c r="S260" s="149">
        <f>TABLAINV[[#This Row],[Conteo Físico]]-TABLAINV[[#This Row],[Cant. UND]]</f>
        <v>0</v>
      </c>
      <c r="T2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0" s="150" t="str">
        <f>IFERROR(IF(MOD(TABLAINV[[#This Row],[C]],2)=0,"PAR","IMPAR"),"Zona")</f>
        <v>IMPAR</v>
      </c>
      <c r="W260" s="151"/>
      <c r="X260" s="152">
        <f>IFERROR(IF(TABLAINV[[#This Row],[Cant. UND]]=0,TABLAINV[[#This Row],[PMV]]*TABLAINV[[#This Row],[Conteo Físico]],TABLAINV[[#This Row],[PMV]]*TABLAINV[[#This Row],[Cant. UND]]),0)</f>
        <v>0</v>
      </c>
      <c r="Y260" s="152">
        <f>IFERROR(ABS(TABLAINV[[#This Row],[PMV]]*TABLAINV[[#This Row],[Diferencia]]),0)</f>
        <v>0</v>
      </c>
      <c r="Z260" s="153">
        <f>IFERROR(VLOOKUP(TABLAINV[[#This Row],[Codigo Estado]],unds!O:P,2,0),"PEND.")</f>
        <v>2001</v>
      </c>
      <c r="AA260" s="153" t="str">
        <f t="shared" si="13"/>
        <v>CD09</v>
      </c>
      <c r="AB260" s="154">
        <f t="shared" ca="1" si="14"/>
        <v>45828</v>
      </c>
      <c r="AC260" s="155"/>
      <c r="AD260" s="155"/>
      <c r="AE260" s="155"/>
      <c r="AF260" s="155"/>
    </row>
    <row r="261" spans="1:32" s="156" customFormat="1" ht="24" customHeight="1" x14ac:dyDescent="0.2">
      <c r="A261" s="157" t="str">
        <f t="shared" si="12"/>
        <v>MRC01</v>
      </c>
      <c r="B261" s="145" t="str">
        <f>IF(TABLAINV[[#This Row],[Z]]="","",D261&amp;"."&amp;TEXT(E261,"000")&amp;"."&amp;TEXT(F261,"000")&amp;"."&amp;TEXT(G261,"000"))</f>
        <v>MR.C01.177.002</v>
      </c>
      <c r="C261" s="146"/>
      <c r="D261" s="147" t="s">
        <v>95</v>
      </c>
      <c r="E261" s="147" t="s">
        <v>96</v>
      </c>
      <c r="F261" s="147">
        <v>177</v>
      </c>
      <c r="G261" s="147">
        <v>2</v>
      </c>
      <c r="H261" s="147">
        <v>1037083</v>
      </c>
      <c r="I261" s="147" t="s">
        <v>335</v>
      </c>
      <c r="J261" s="158">
        <v>1</v>
      </c>
      <c r="K261" s="147" t="s">
        <v>64</v>
      </c>
      <c r="L261" s="148" t="s">
        <v>244</v>
      </c>
      <c r="M261" s="147" t="s">
        <v>99</v>
      </c>
      <c r="N261" s="146" t="s">
        <v>91</v>
      </c>
      <c r="O261" s="146">
        <v>1</v>
      </c>
      <c r="P261" s="148">
        <v>1</v>
      </c>
      <c r="Q261" s="148"/>
      <c r="R261" s="147"/>
      <c r="S261" s="149">
        <f>TABLAINV[[#This Row],[Conteo Físico]]-TABLAINV[[#This Row],[Cant. UND]]</f>
        <v>0</v>
      </c>
      <c r="T2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1" s="150" t="str">
        <f>IFERROR(IF(MOD(TABLAINV[[#This Row],[C]],2)=0,"PAR","IMPAR"),"Zona")</f>
        <v>IMPAR</v>
      </c>
      <c r="W261" s="151"/>
      <c r="X261" s="152">
        <f>IFERROR(IF(TABLAINV[[#This Row],[Cant. UND]]=0,TABLAINV[[#This Row],[PMV]]*TABLAINV[[#This Row],[Conteo Físico]],TABLAINV[[#This Row],[PMV]]*TABLAINV[[#This Row],[Cant. UND]]),0)</f>
        <v>0</v>
      </c>
      <c r="Y261" s="152">
        <f>IFERROR(ABS(TABLAINV[[#This Row],[PMV]]*TABLAINV[[#This Row],[Diferencia]]),0)</f>
        <v>0</v>
      </c>
      <c r="Z261" s="153">
        <f>IFERROR(VLOOKUP(TABLAINV[[#This Row],[Codigo Estado]],unds!O:P,2,0),"PEND.")</f>
        <v>2001</v>
      </c>
      <c r="AA261" s="153" t="str">
        <f t="shared" si="13"/>
        <v>CD09</v>
      </c>
      <c r="AB261" s="154">
        <f t="shared" ca="1" si="14"/>
        <v>45828</v>
      </c>
      <c r="AC261" s="155"/>
      <c r="AD261" s="155"/>
      <c r="AE261" s="155"/>
      <c r="AF261" s="155"/>
    </row>
    <row r="262" spans="1:32" s="156" customFormat="1" ht="24" customHeight="1" x14ac:dyDescent="0.2">
      <c r="A262" s="157" t="str">
        <f t="shared" si="12"/>
        <v>MRC01</v>
      </c>
      <c r="B262" s="145" t="str">
        <f>IF(TABLAINV[[#This Row],[Z]]="","",D262&amp;"."&amp;TEXT(E262,"000")&amp;"."&amp;TEXT(F262,"000")&amp;"."&amp;TEXT(G262,"000"))</f>
        <v>MR.C01.177.002</v>
      </c>
      <c r="C262" s="146"/>
      <c r="D262" s="147" t="s">
        <v>95</v>
      </c>
      <c r="E262" s="147" t="s">
        <v>96</v>
      </c>
      <c r="F262" s="147">
        <v>177</v>
      </c>
      <c r="G262" s="147">
        <v>2</v>
      </c>
      <c r="H262" s="147">
        <v>1037083</v>
      </c>
      <c r="I262" s="147" t="s">
        <v>335</v>
      </c>
      <c r="J262" s="158">
        <v>2</v>
      </c>
      <c r="K262" s="147" t="s">
        <v>64</v>
      </c>
      <c r="L262" s="148" t="s">
        <v>244</v>
      </c>
      <c r="M262" s="147" t="s">
        <v>99</v>
      </c>
      <c r="N262" s="146" t="s">
        <v>91</v>
      </c>
      <c r="O262" s="146">
        <v>2</v>
      </c>
      <c r="P262" s="148">
        <v>2</v>
      </c>
      <c r="Q262" s="148"/>
      <c r="R262" s="147"/>
      <c r="S262" s="149">
        <f>TABLAINV[[#This Row],[Conteo Físico]]-TABLAINV[[#This Row],[Cant. UND]]</f>
        <v>0</v>
      </c>
      <c r="T2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2" s="150" t="str">
        <f>IFERROR(IF(MOD(TABLAINV[[#This Row],[C]],2)=0,"PAR","IMPAR"),"Zona")</f>
        <v>IMPAR</v>
      </c>
      <c r="W262" s="151"/>
      <c r="X262" s="152">
        <f>IFERROR(IF(TABLAINV[[#This Row],[Cant. UND]]=0,TABLAINV[[#This Row],[PMV]]*TABLAINV[[#This Row],[Conteo Físico]],TABLAINV[[#This Row],[PMV]]*TABLAINV[[#This Row],[Cant. UND]]),0)</f>
        <v>0</v>
      </c>
      <c r="Y262" s="152">
        <f>IFERROR(ABS(TABLAINV[[#This Row],[PMV]]*TABLAINV[[#This Row],[Diferencia]]),0)</f>
        <v>0</v>
      </c>
      <c r="Z262" s="153">
        <f>IFERROR(VLOOKUP(TABLAINV[[#This Row],[Codigo Estado]],unds!O:P,2,0),"PEND.")</f>
        <v>2001</v>
      </c>
      <c r="AA262" s="153" t="str">
        <f t="shared" si="13"/>
        <v>CD09</v>
      </c>
      <c r="AB262" s="154">
        <f t="shared" ca="1" si="14"/>
        <v>45828</v>
      </c>
      <c r="AC262" s="155"/>
      <c r="AD262" s="155"/>
      <c r="AE262" s="155"/>
      <c r="AF262" s="155"/>
    </row>
    <row r="263" spans="1:32" s="156" customFormat="1" ht="24" customHeight="1" x14ac:dyDescent="0.2">
      <c r="A263" s="157" t="str">
        <f t="shared" si="12"/>
        <v>MRC01</v>
      </c>
      <c r="B263" s="145" t="str">
        <f>IF(TABLAINV[[#This Row],[Z]]="","",D263&amp;"."&amp;TEXT(E263,"000")&amp;"."&amp;TEXT(F263,"000")&amp;"."&amp;TEXT(G263,"000"))</f>
        <v>MR.C01.177.002</v>
      </c>
      <c r="C263" s="146"/>
      <c r="D263" s="147" t="s">
        <v>95</v>
      </c>
      <c r="E263" s="147" t="s">
        <v>96</v>
      </c>
      <c r="F263" s="147">
        <v>177</v>
      </c>
      <c r="G263" s="147">
        <v>2</v>
      </c>
      <c r="H263" s="147">
        <v>17534</v>
      </c>
      <c r="I263" s="147" t="s">
        <v>336</v>
      </c>
      <c r="J263" s="158">
        <v>2</v>
      </c>
      <c r="K263" s="147" t="s">
        <v>64</v>
      </c>
      <c r="L263" s="148" t="s">
        <v>110</v>
      </c>
      <c r="M263" s="147" t="s">
        <v>135</v>
      </c>
      <c r="N263" s="146" t="s">
        <v>91</v>
      </c>
      <c r="O263" s="146">
        <v>2</v>
      </c>
      <c r="P263" s="148">
        <v>2</v>
      </c>
      <c r="Q263" s="148"/>
      <c r="R263" s="147"/>
      <c r="S263" s="149">
        <f>TABLAINV[[#This Row],[Conteo Físico]]-TABLAINV[[#This Row],[Cant. UND]]</f>
        <v>0</v>
      </c>
      <c r="T2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3" s="150" t="str">
        <f>IFERROR(IF(MOD(TABLAINV[[#This Row],[C]],2)=0,"PAR","IMPAR"),"Zona")</f>
        <v>IMPAR</v>
      </c>
      <c r="W263" s="151"/>
      <c r="X263" s="152">
        <f>IFERROR(IF(TABLAINV[[#This Row],[Cant. UND]]=0,TABLAINV[[#This Row],[PMV]]*TABLAINV[[#This Row],[Conteo Físico]],TABLAINV[[#This Row],[PMV]]*TABLAINV[[#This Row],[Cant. UND]]),0)</f>
        <v>0</v>
      </c>
      <c r="Y263" s="152">
        <f>IFERROR(ABS(TABLAINV[[#This Row],[PMV]]*TABLAINV[[#This Row],[Diferencia]]),0)</f>
        <v>0</v>
      </c>
      <c r="Z263" s="153">
        <f>IFERROR(VLOOKUP(TABLAINV[[#This Row],[Codigo Estado]],unds!O:P,2,0),"PEND.")</f>
        <v>2001</v>
      </c>
      <c r="AA263" s="153" t="str">
        <f t="shared" si="13"/>
        <v>CD09</v>
      </c>
      <c r="AB263" s="154">
        <f t="shared" ca="1" si="14"/>
        <v>45828</v>
      </c>
      <c r="AC263" s="155"/>
      <c r="AD263" s="155"/>
      <c r="AE263" s="155"/>
      <c r="AF263" s="155"/>
    </row>
    <row r="264" spans="1:32" s="156" customFormat="1" ht="24" customHeight="1" x14ac:dyDescent="0.2">
      <c r="A264" s="157" t="str">
        <f t="shared" si="12"/>
        <v>MRC01</v>
      </c>
      <c r="B264" s="145" t="str">
        <f>IF(TABLAINV[[#This Row],[Z]]="","",D264&amp;"."&amp;TEXT(E264,"000")&amp;"."&amp;TEXT(F264,"000")&amp;"."&amp;TEXT(G264,"000"))</f>
        <v>MR.C01.177.002</v>
      </c>
      <c r="C264" s="146"/>
      <c r="D264" s="147" t="s">
        <v>95</v>
      </c>
      <c r="E264" s="147" t="s">
        <v>96</v>
      </c>
      <c r="F264" s="147">
        <v>177</v>
      </c>
      <c r="G264" s="147">
        <v>2</v>
      </c>
      <c r="H264" s="147">
        <v>549450</v>
      </c>
      <c r="I264" s="147" t="s">
        <v>337</v>
      </c>
      <c r="J264" s="158">
        <v>3</v>
      </c>
      <c r="K264" s="147" t="s">
        <v>64</v>
      </c>
      <c r="L264" s="148" t="s">
        <v>117</v>
      </c>
      <c r="M264" s="147" t="s">
        <v>99</v>
      </c>
      <c r="N264" s="146" t="s">
        <v>91</v>
      </c>
      <c r="O264" s="146">
        <v>3</v>
      </c>
      <c r="P264" s="148">
        <v>3</v>
      </c>
      <c r="Q264" s="148"/>
      <c r="R264" s="147"/>
      <c r="S264" s="149">
        <f>TABLAINV[[#This Row],[Conteo Físico]]-TABLAINV[[#This Row],[Cant. UND]]</f>
        <v>0</v>
      </c>
      <c r="T2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4" s="150" t="str">
        <f>IFERROR(IF(MOD(TABLAINV[[#This Row],[C]],2)=0,"PAR","IMPAR"),"Zona")</f>
        <v>IMPAR</v>
      </c>
      <c r="W264" s="151"/>
      <c r="X264" s="152">
        <f>IFERROR(IF(TABLAINV[[#This Row],[Cant. UND]]=0,TABLAINV[[#This Row],[PMV]]*TABLAINV[[#This Row],[Conteo Físico]],TABLAINV[[#This Row],[PMV]]*TABLAINV[[#This Row],[Cant. UND]]),0)</f>
        <v>0</v>
      </c>
      <c r="Y264" s="152">
        <f>IFERROR(ABS(TABLAINV[[#This Row],[PMV]]*TABLAINV[[#This Row],[Diferencia]]),0)</f>
        <v>0</v>
      </c>
      <c r="Z264" s="153">
        <f>IFERROR(VLOOKUP(TABLAINV[[#This Row],[Codigo Estado]],unds!O:P,2,0),"PEND.")</f>
        <v>2001</v>
      </c>
      <c r="AA264" s="153" t="str">
        <f t="shared" si="13"/>
        <v>CD09</v>
      </c>
      <c r="AB264" s="154">
        <f t="shared" ca="1" si="14"/>
        <v>45828</v>
      </c>
      <c r="AC264" s="155"/>
      <c r="AD264" s="155"/>
      <c r="AE264" s="155"/>
      <c r="AF264" s="155"/>
    </row>
    <row r="265" spans="1:32" s="156" customFormat="1" ht="24" customHeight="1" x14ac:dyDescent="0.2">
      <c r="A265" s="157" t="str">
        <f t="shared" si="12"/>
        <v>MRC01</v>
      </c>
      <c r="B265" s="145" t="str">
        <f>IF(TABLAINV[[#This Row],[Z]]="","",D265&amp;"."&amp;TEXT(E265,"000")&amp;"."&amp;TEXT(F265,"000")&amp;"."&amp;TEXT(G265,"000"))</f>
        <v>MR.C01.177.002</v>
      </c>
      <c r="C265" s="146"/>
      <c r="D265" s="147" t="s">
        <v>95</v>
      </c>
      <c r="E265" s="147" t="s">
        <v>96</v>
      </c>
      <c r="F265" s="147">
        <v>177</v>
      </c>
      <c r="G265" s="147">
        <v>2</v>
      </c>
      <c r="H265" s="147">
        <v>720432</v>
      </c>
      <c r="I265" s="147" t="s">
        <v>338</v>
      </c>
      <c r="J265" s="158">
        <v>12</v>
      </c>
      <c r="K265" s="147" t="s">
        <v>64</v>
      </c>
      <c r="L265" s="148" t="s">
        <v>98</v>
      </c>
      <c r="M265" s="147" t="s">
        <v>99</v>
      </c>
      <c r="N265" s="146" t="s">
        <v>91</v>
      </c>
      <c r="O265" s="146">
        <v>12</v>
      </c>
      <c r="P265" s="148">
        <v>12</v>
      </c>
      <c r="Q265" s="148"/>
      <c r="R265" s="147"/>
      <c r="S265" s="149">
        <f>TABLAINV[[#This Row],[Conteo Físico]]-TABLAINV[[#This Row],[Cant. UND]]</f>
        <v>0</v>
      </c>
      <c r="T2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5" s="150" t="str">
        <f>IFERROR(IF(MOD(TABLAINV[[#This Row],[C]],2)=0,"PAR","IMPAR"),"Zona")</f>
        <v>IMPAR</v>
      </c>
      <c r="W265" s="151"/>
      <c r="X265" s="152">
        <f>IFERROR(IF(TABLAINV[[#This Row],[Cant. UND]]=0,TABLAINV[[#This Row],[PMV]]*TABLAINV[[#This Row],[Conteo Físico]],TABLAINV[[#This Row],[PMV]]*TABLAINV[[#This Row],[Cant. UND]]),0)</f>
        <v>0</v>
      </c>
      <c r="Y265" s="152">
        <f>IFERROR(ABS(TABLAINV[[#This Row],[PMV]]*TABLAINV[[#This Row],[Diferencia]]),0)</f>
        <v>0</v>
      </c>
      <c r="Z265" s="153">
        <f>IFERROR(VLOOKUP(TABLAINV[[#This Row],[Codigo Estado]],unds!O:P,2,0),"PEND.")</f>
        <v>2001</v>
      </c>
      <c r="AA265" s="153" t="str">
        <f t="shared" si="13"/>
        <v>CD09</v>
      </c>
      <c r="AB265" s="154">
        <f t="shared" ca="1" si="14"/>
        <v>45828</v>
      </c>
      <c r="AC265" s="155"/>
      <c r="AD265" s="155"/>
      <c r="AE265" s="155"/>
      <c r="AF265" s="155"/>
    </row>
    <row r="266" spans="1:32" s="156" customFormat="1" ht="24" customHeight="1" x14ac:dyDescent="0.2">
      <c r="A266" s="157" t="str">
        <f t="shared" ref="A266:A329" si="15">D266&amp;E266</f>
        <v>MRC01</v>
      </c>
      <c r="B266" s="145" t="str">
        <f>IF(TABLAINV[[#This Row],[Z]]="","",D266&amp;"."&amp;TEXT(E266,"000")&amp;"."&amp;TEXT(F266,"000")&amp;"."&amp;TEXT(G266,"000"))</f>
        <v>MR.C01.177.002</v>
      </c>
      <c r="C266" s="146"/>
      <c r="D266" s="147" t="s">
        <v>95</v>
      </c>
      <c r="E266" s="147" t="s">
        <v>96</v>
      </c>
      <c r="F266" s="147">
        <v>177</v>
      </c>
      <c r="G266" s="147">
        <v>2</v>
      </c>
      <c r="H266" s="147">
        <v>768476</v>
      </c>
      <c r="I266" s="147" t="s">
        <v>339</v>
      </c>
      <c r="J266" s="158">
        <v>4</v>
      </c>
      <c r="K266" s="147" t="s">
        <v>64</v>
      </c>
      <c r="L266" s="148" t="s">
        <v>117</v>
      </c>
      <c r="M266" s="147" t="s">
        <v>99</v>
      </c>
      <c r="N266" s="146" t="s">
        <v>91</v>
      </c>
      <c r="O266" s="146">
        <v>4</v>
      </c>
      <c r="P266" s="148">
        <v>4</v>
      </c>
      <c r="Q266" s="148"/>
      <c r="R266" s="147"/>
      <c r="S266" s="149">
        <f>TABLAINV[[#This Row],[Conteo Físico]]-TABLAINV[[#This Row],[Cant. UND]]</f>
        <v>0</v>
      </c>
      <c r="T2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6" s="150" t="str">
        <f>IFERROR(IF(MOD(TABLAINV[[#This Row],[C]],2)=0,"PAR","IMPAR"),"Zona")</f>
        <v>IMPAR</v>
      </c>
      <c r="W266" s="151"/>
      <c r="X266" s="152">
        <f>IFERROR(IF(TABLAINV[[#This Row],[Cant. UND]]=0,TABLAINV[[#This Row],[PMV]]*TABLAINV[[#This Row],[Conteo Físico]],TABLAINV[[#This Row],[PMV]]*TABLAINV[[#This Row],[Cant. UND]]),0)</f>
        <v>0</v>
      </c>
      <c r="Y266" s="152">
        <f>IFERROR(ABS(TABLAINV[[#This Row],[PMV]]*TABLAINV[[#This Row],[Diferencia]]),0)</f>
        <v>0</v>
      </c>
      <c r="Z266" s="153">
        <f>IFERROR(VLOOKUP(TABLAINV[[#This Row],[Codigo Estado]],unds!O:P,2,0),"PEND.")</f>
        <v>2001</v>
      </c>
      <c r="AA266" s="153" t="str">
        <f t="shared" ref="AA266:AA329" si="16">$AA$1</f>
        <v>CD09</v>
      </c>
      <c r="AB266" s="154">
        <f t="shared" ref="AB266:AB329" ca="1" si="17">TODAY()</f>
        <v>45828</v>
      </c>
      <c r="AC266" s="155"/>
      <c r="AD266" s="155"/>
      <c r="AE266" s="155"/>
      <c r="AF266" s="155"/>
    </row>
    <row r="267" spans="1:32" s="156" customFormat="1" ht="24" customHeight="1" x14ac:dyDescent="0.2">
      <c r="A267" s="157" t="str">
        <f t="shared" si="15"/>
        <v>MRC01</v>
      </c>
      <c r="B267" s="145" t="str">
        <f>IF(TABLAINV[[#This Row],[Z]]="","",D267&amp;"."&amp;TEXT(E267,"000")&amp;"."&amp;TEXT(F267,"000")&amp;"."&amp;TEXT(G267,"000"))</f>
        <v>MR.C01.177.002</v>
      </c>
      <c r="C267" s="146"/>
      <c r="D267" s="147" t="s">
        <v>95</v>
      </c>
      <c r="E267" s="147" t="s">
        <v>96</v>
      </c>
      <c r="F267" s="147">
        <v>177</v>
      </c>
      <c r="G267" s="147">
        <v>2</v>
      </c>
      <c r="H267" s="147">
        <v>779259</v>
      </c>
      <c r="I267" s="147" t="s">
        <v>340</v>
      </c>
      <c r="J267" s="158">
        <v>2</v>
      </c>
      <c r="K267" s="147" t="s">
        <v>64</v>
      </c>
      <c r="L267" s="148" t="s">
        <v>117</v>
      </c>
      <c r="M267" s="147" t="s">
        <v>99</v>
      </c>
      <c r="N267" s="146" t="s">
        <v>91</v>
      </c>
      <c r="O267" s="146">
        <v>2</v>
      </c>
      <c r="P267" s="148">
        <v>2</v>
      </c>
      <c r="Q267" s="148"/>
      <c r="R267" s="147"/>
      <c r="S267" s="149">
        <f>TABLAINV[[#This Row],[Conteo Físico]]-TABLAINV[[#This Row],[Cant. UND]]</f>
        <v>0</v>
      </c>
      <c r="T2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7" s="150" t="str">
        <f>IFERROR(IF(MOD(TABLAINV[[#This Row],[C]],2)=0,"PAR","IMPAR"),"Zona")</f>
        <v>IMPAR</v>
      </c>
      <c r="W267" s="151"/>
      <c r="X267" s="152">
        <f>IFERROR(IF(TABLAINV[[#This Row],[Cant. UND]]=0,TABLAINV[[#This Row],[PMV]]*TABLAINV[[#This Row],[Conteo Físico]],TABLAINV[[#This Row],[PMV]]*TABLAINV[[#This Row],[Cant. UND]]),0)</f>
        <v>0</v>
      </c>
      <c r="Y267" s="152">
        <f>IFERROR(ABS(TABLAINV[[#This Row],[PMV]]*TABLAINV[[#This Row],[Diferencia]]),0)</f>
        <v>0</v>
      </c>
      <c r="Z267" s="153">
        <f>IFERROR(VLOOKUP(TABLAINV[[#This Row],[Codigo Estado]],unds!O:P,2,0),"PEND.")</f>
        <v>2001</v>
      </c>
      <c r="AA267" s="153" t="str">
        <f t="shared" si="16"/>
        <v>CD09</v>
      </c>
      <c r="AB267" s="154">
        <f t="shared" ca="1" si="17"/>
        <v>45828</v>
      </c>
      <c r="AC267" s="155"/>
      <c r="AD267" s="155"/>
      <c r="AE267" s="155"/>
      <c r="AF267" s="155"/>
    </row>
    <row r="268" spans="1:32" s="156" customFormat="1" ht="24" customHeight="1" x14ac:dyDescent="0.2">
      <c r="A268" s="157" t="str">
        <f t="shared" si="15"/>
        <v>MRC01</v>
      </c>
      <c r="B268" s="145" t="str">
        <f>IF(TABLAINV[[#This Row],[Z]]="","",D268&amp;"."&amp;TEXT(E268,"000")&amp;"."&amp;TEXT(F268,"000")&amp;"."&amp;TEXT(G268,"000"))</f>
        <v>MR.C01.177.002</v>
      </c>
      <c r="C268" s="146"/>
      <c r="D268" s="147" t="s">
        <v>95</v>
      </c>
      <c r="E268" s="147" t="s">
        <v>96</v>
      </c>
      <c r="F268" s="147">
        <v>177</v>
      </c>
      <c r="G268" s="147">
        <v>2</v>
      </c>
      <c r="H268" s="147">
        <v>902564</v>
      </c>
      <c r="I268" s="147" t="s">
        <v>341</v>
      </c>
      <c r="J268" s="158">
        <v>3</v>
      </c>
      <c r="K268" s="147" t="s">
        <v>64</v>
      </c>
      <c r="L268" s="148" t="s">
        <v>115</v>
      </c>
      <c r="M268" s="147" t="s">
        <v>99</v>
      </c>
      <c r="N268" s="146" t="s">
        <v>91</v>
      </c>
      <c r="O268" s="146">
        <v>3</v>
      </c>
      <c r="P268" s="148">
        <v>3</v>
      </c>
      <c r="Q268" s="148"/>
      <c r="R268" s="147"/>
      <c r="S268" s="149">
        <f>TABLAINV[[#This Row],[Conteo Físico]]-TABLAINV[[#This Row],[Cant. UND]]</f>
        <v>0</v>
      </c>
      <c r="T2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8" s="150" t="str">
        <f>IFERROR(IF(MOD(TABLAINV[[#This Row],[C]],2)=0,"PAR","IMPAR"),"Zona")</f>
        <v>IMPAR</v>
      </c>
      <c r="W268" s="151"/>
      <c r="X268" s="152">
        <f>IFERROR(IF(TABLAINV[[#This Row],[Cant. UND]]=0,TABLAINV[[#This Row],[PMV]]*TABLAINV[[#This Row],[Conteo Físico]],TABLAINV[[#This Row],[PMV]]*TABLAINV[[#This Row],[Cant. UND]]),0)</f>
        <v>0</v>
      </c>
      <c r="Y268" s="152">
        <f>IFERROR(ABS(TABLAINV[[#This Row],[PMV]]*TABLAINV[[#This Row],[Diferencia]]),0)</f>
        <v>0</v>
      </c>
      <c r="Z268" s="153">
        <f>IFERROR(VLOOKUP(TABLAINV[[#This Row],[Codigo Estado]],unds!O:P,2,0),"PEND.")</f>
        <v>2001</v>
      </c>
      <c r="AA268" s="153" t="str">
        <f t="shared" si="16"/>
        <v>CD09</v>
      </c>
      <c r="AB268" s="154">
        <f t="shared" ca="1" si="17"/>
        <v>45828</v>
      </c>
      <c r="AC268" s="155"/>
      <c r="AD268" s="155"/>
      <c r="AE268" s="155"/>
      <c r="AF268" s="155"/>
    </row>
    <row r="269" spans="1:32" s="156" customFormat="1" ht="24" customHeight="1" x14ac:dyDescent="0.2">
      <c r="A269" s="157" t="str">
        <f t="shared" si="15"/>
        <v>MRC01</v>
      </c>
      <c r="B269" s="145" t="str">
        <f>IF(TABLAINV[[#This Row],[Z]]="","",D269&amp;"."&amp;TEXT(E269,"000")&amp;"."&amp;TEXT(F269,"000")&amp;"."&amp;TEXT(G269,"000"))</f>
        <v>MR.C01.183.001</v>
      </c>
      <c r="C269" s="146"/>
      <c r="D269" s="147" t="s">
        <v>95</v>
      </c>
      <c r="E269" s="147" t="s">
        <v>96</v>
      </c>
      <c r="F269" s="147">
        <v>183</v>
      </c>
      <c r="G269" s="147">
        <v>1</v>
      </c>
      <c r="H269" s="147">
        <v>181138</v>
      </c>
      <c r="I269" s="147" t="s">
        <v>342</v>
      </c>
      <c r="J269" s="158">
        <v>1</v>
      </c>
      <c r="K269" s="147" t="s">
        <v>64</v>
      </c>
      <c r="L269" s="148" t="s">
        <v>110</v>
      </c>
      <c r="M269" s="147" t="s">
        <v>135</v>
      </c>
      <c r="N269" s="146" t="s">
        <v>91</v>
      </c>
      <c r="O269" s="146">
        <v>1</v>
      </c>
      <c r="P269" s="148">
        <v>1</v>
      </c>
      <c r="Q269" s="148"/>
      <c r="R269" s="147"/>
      <c r="S269" s="149">
        <f>TABLAINV[[#This Row],[Conteo Físico]]-TABLAINV[[#This Row],[Cant. UND]]</f>
        <v>0</v>
      </c>
      <c r="T2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9" s="150" t="str">
        <f>IFERROR(IF(MOD(TABLAINV[[#This Row],[C]],2)=0,"PAR","IMPAR"),"Zona")</f>
        <v>IMPAR</v>
      </c>
      <c r="W269" s="151"/>
      <c r="X269" s="152">
        <f>IFERROR(IF(TABLAINV[[#This Row],[Cant. UND]]=0,TABLAINV[[#This Row],[PMV]]*TABLAINV[[#This Row],[Conteo Físico]],TABLAINV[[#This Row],[PMV]]*TABLAINV[[#This Row],[Cant. UND]]),0)</f>
        <v>0</v>
      </c>
      <c r="Y269" s="152">
        <f>IFERROR(ABS(TABLAINV[[#This Row],[PMV]]*TABLAINV[[#This Row],[Diferencia]]),0)</f>
        <v>0</v>
      </c>
      <c r="Z269" s="153">
        <f>IFERROR(VLOOKUP(TABLAINV[[#This Row],[Codigo Estado]],unds!O:P,2,0),"PEND.")</f>
        <v>2001</v>
      </c>
      <c r="AA269" s="153" t="str">
        <f t="shared" si="16"/>
        <v>CD09</v>
      </c>
      <c r="AB269" s="154">
        <f t="shared" ca="1" si="17"/>
        <v>45828</v>
      </c>
      <c r="AC269" s="155"/>
      <c r="AD269" s="155"/>
      <c r="AE269" s="155"/>
      <c r="AF269" s="155"/>
    </row>
    <row r="270" spans="1:32" s="156" customFormat="1" ht="24" customHeight="1" x14ac:dyDescent="0.2">
      <c r="A270" s="157" t="str">
        <f t="shared" si="15"/>
        <v>MRC01</v>
      </c>
      <c r="B270" s="145" t="str">
        <f>IF(TABLAINV[[#This Row],[Z]]="","",D270&amp;"."&amp;TEXT(E270,"000")&amp;"."&amp;TEXT(F270,"000")&amp;"."&amp;TEXT(G270,"000"))</f>
        <v>MR.C01.183.001</v>
      </c>
      <c r="C270" s="146"/>
      <c r="D270" s="147" t="s">
        <v>95</v>
      </c>
      <c r="E270" s="147" t="s">
        <v>96</v>
      </c>
      <c r="F270" s="147">
        <v>183</v>
      </c>
      <c r="G270" s="147">
        <v>1</v>
      </c>
      <c r="H270" s="147">
        <v>215669002</v>
      </c>
      <c r="I270" s="147" t="s">
        <v>343</v>
      </c>
      <c r="J270" s="158">
        <v>2</v>
      </c>
      <c r="K270" s="147" t="s">
        <v>64</v>
      </c>
      <c r="L270" s="148" t="s">
        <v>113</v>
      </c>
      <c r="M270" s="147" t="s">
        <v>99</v>
      </c>
      <c r="N270" s="146" t="s">
        <v>91</v>
      </c>
      <c r="O270" s="146">
        <v>2</v>
      </c>
      <c r="P270" s="148">
        <v>2</v>
      </c>
      <c r="Q270" s="148"/>
      <c r="R270" s="147"/>
      <c r="S270" s="149">
        <f>TABLAINV[[#This Row],[Conteo Físico]]-TABLAINV[[#This Row],[Cant. UND]]</f>
        <v>0</v>
      </c>
      <c r="T2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0" s="150" t="str">
        <f>IFERROR(IF(MOD(TABLAINV[[#This Row],[C]],2)=0,"PAR","IMPAR"),"Zona")</f>
        <v>IMPAR</v>
      </c>
      <c r="W270" s="151"/>
      <c r="X270" s="152">
        <f>IFERROR(IF(TABLAINV[[#This Row],[Cant. UND]]=0,TABLAINV[[#This Row],[PMV]]*TABLAINV[[#This Row],[Conteo Físico]],TABLAINV[[#This Row],[PMV]]*TABLAINV[[#This Row],[Cant. UND]]),0)</f>
        <v>0</v>
      </c>
      <c r="Y270" s="152">
        <f>IFERROR(ABS(TABLAINV[[#This Row],[PMV]]*TABLAINV[[#This Row],[Diferencia]]),0)</f>
        <v>0</v>
      </c>
      <c r="Z270" s="153">
        <f>IFERROR(VLOOKUP(TABLAINV[[#This Row],[Codigo Estado]],unds!O:P,2,0),"PEND.")</f>
        <v>2001</v>
      </c>
      <c r="AA270" s="153" t="str">
        <f t="shared" si="16"/>
        <v>CD09</v>
      </c>
      <c r="AB270" s="154">
        <f t="shared" ca="1" si="17"/>
        <v>45828</v>
      </c>
      <c r="AC270" s="155"/>
      <c r="AD270" s="155"/>
      <c r="AE270" s="155"/>
      <c r="AF270" s="155"/>
    </row>
    <row r="271" spans="1:32" s="156" customFormat="1" ht="24" customHeight="1" x14ac:dyDescent="0.2">
      <c r="A271" s="157" t="str">
        <f t="shared" si="15"/>
        <v>MRC01</v>
      </c>
      <c r="B271" s="145" t="str">
        <f>IF(TABLAINV[[#This Row],[Z]]="","",D271&amp;"."&amp;TEXT(E271,"000")&amp;"."&amp;TEXT(F271,"000")&amp;"."&amp;TEXT(G271,"000"))</f>
        <v>MR.C01.183.001</v>
      </c>
      <c r="C271" s="146"/>
      <c r="D271" s="147" t="s">
        <v>95</v>
      </c>
      <c r="E271" s="147" t="s">
        <v>96</v>
      </c>
      <c r="F271" s="147">
        <v>183</v>
      </c>
      <c r="G271" s="147">
        <v>1</v>
      </c>
      <c r="H271" s="147">
        <v>768064</v>
      </c>
      <c r="I271" s="147" t="s">
        <v>344</v>
      </c>
      <c r="J271" s="158">
        <v>5</v>
      </c>
      <c r="K271" s="147" t="s">
        <v>64</v>
      </c>
      <c r="L271" s="148" t="s">
        <v>117</v>
      </c>
      <c r="M271" s="147" t="s">
        <v>99</v>
      </c>
      <c r="N271" s="146" t="s">
        <v>91</v>
      </c>
      <c r="O271" s="146">
        <v>5</v>
      </c>
      <c r="P271" s="148">
        <v>5</v>
      </c>
      <c r="Q271" s="148"/>
      <c r="R271" s="147"/>
      <c r="S271" s="149">
        <f>TABLAINV[[#This Row],[Conteo Físico]]-TABLAINV[[#This Row],[Cant. UND]]</f>
        <v>0</v>
      </c>
      <c r="T2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1" s="150" t="str">
        <f>IFERROR(IF(MOD(TABLAINV[[#This Row],[C]],2)=0,"PAR","IMPAR"),"Zona")</f>
        <v>IMPAR</v>
      </c>
      <c r="W271" s="151"/>
      <c r="X271" s="152">
        <f>IFERROR(IF(TABLAINV[[#This Row],[Cant. UND]]=0,TABLAINV[[#This Row],[PMV]]*TABLAINV[[#This Row],[Conteo Físico]],TABLAINV[[#This Row],[PMV]]*TABLAINV[[#This Row],[Cant. UND]]),0)</f>
        <v>0</v>
      </c>
      <c r="Y271" s="152">
        <f>IFERROR(ABS(TABLAINV[[#This Row],[PMV]]*TABLAINV[[#This Row],[Diferencia]]),0)</f>
        <v>0</v>
      </c>
      <c r="Z271" s="153">
        <f>IFERROR(VLOOKUP(TABLAINV[[#This Row],[Codigo Estado]],unds!O:P,2,0),"PEND.")</f>
        <v>2001</v>
      </c>
      <c r="AA271" s="153" t="str">
        <f t="shared" si="16"/>
        <v>CD09</v>
      </c>
      <c r="AB271" s="154">
        <f t="shared" ca="1" si="17"/>
        <v>45828</v>
      </c>
      <c r="AC271" s="155"/>
      <c r="AD271" s="155"/>
      <c r="AE271" s="155"/>
      <c r="AF271" s="155"/>
    </row>
    <row r="272" spans="1:32" s="156" customFormat="1" ht="24" customHeight="1" x14ac:dyDescent="0.2">
      <c r="A272" s="157" t="str">
        <f t="shared" si="15"/>
        <v>MRC01</v>
      </c>
      <c r="B272" s="145" t="str">
        <f>IF(TABLAINV[[#This Row],[Z]]="","",D272&amp;"."&amp;TEXT(E272,"000")&amp;"."&amp;TEXT(F272,"000")&amp;"."&amp;TEXT(G272,"000"))</f>
        <v>MR.C01.183.001</v>
      </c>
      <c r="C272" s="146"/>
      <c r="D272" s="147" t="s">
        <v>95</v>
      </c>
      <c r="E272" s="147" t="s">
        <v>96</v>
      </c>
      <c r="F272" s="147">
        <v>183</v>
      </c>
      <c r="G272" s="147">
        <v>1</v>
      </c>
      <c r="H272" s="147">
        <v>974359</v>
      </c>
      <c r="I272" s="147" t="s">
        <v>345</v>
      </c>
      <c r="J272" s="158">
        <v>9</v>
      </c>
      <c r="K272" s="147" t="s">
        <v>64</v>
      </c>
      <c r="L272" s="148" t="s">
        <v>115</v>
      </c>
      <c r="M272" s="147" t="s">
        <v>99</v>
      </c>
      <c r="N272" s="146" t="s">
        <v>91</v>
      </c>
      <c r="O272" s="146">
        <v>9</v>
      </c>
      <c r="P272" s="148">
        <v>9</v>
      </c>
      <c r="Q272" s="148"/>
      <c r="R272" s="147"/>
      <c r="S272" s="149">
        <f>TABLAINV[[#This Row],[Conteo Físico]]-TABLAINV[[#This Row],[Cant. UND]]</f>
        <v>0</v>
      </c>
      <c r="T2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2" s="150" t="str">
        <f>IFERROR(IF(MOD(TABLAINV[[#This Row],[C]],2)=0,"PAR","IMPAR"),"Zona")</f>
        <v>IMPAR</v>
      </c>
      <c r="W272" s="151"/>
      <c r="X272" s="152">
        <f>IFERROR(IF(TABLAINV[[#This Row],[Cant. UND]]=0,TABLAINV[[#This Row],[PMV]]*TABLAINV[[#This Row],[Conteo Físico]],TABLAINV[[#This Row],[PMV]]*TABLAINV[[#This Row],[Cant. UND]]),0)</f>
        <v>0</v>
      </c>
      <c r="Y272" s="152">
        <f>IFERROR(ABS(TABLAINV[[#This Row],[PMV]]*TABLAINV[[#This Row],[Diferencia]]),0)</f>
        <v>0</v>
      </c>
      <c r="Z272" s="153">
        <f>IFERROR(VLOOKUP(TABLAINV[[#This Row],[Codigo Estado]],unds!O:P,2,0),"PEND.")</f>
        <v>2001</v>
      </c>
      <c r="AA272" s="153" t="str">
        <f t="shared" si="16"/>
        <v>CD09</v>
      </c>
      <c r="AB272" s="154">
        <f t="shared" ca="1" si="17"/>
        <v>45828</v>
      </c>
      <c r="AC272" s="155"/>
      <c r="AD272" s="155"/>
      <c r="AE272" s="155"/>
      <c r="AF272" s="155"/>
    </row>
    <row r="273" spans="1:32" s="156" customFormat="1" ht="24" customHeight="1" x14ac:dyDescent="0.2">
      <c r="A273" s="157" t="str">
        <f t="shared" si="15"/>
        <v>MRC01</v>
      </c>
      <c r="B273" s="145" t="str">
        <f>IF(TABLAINV[[#This Row],[Z]]="","",D273&amp;"."&amp;TEXT(E273,"000")&amp;"."&amp;TEXT(F273,"000")&amp;"."&amp;TEXT(G273,"000"))</f>
        <v>MR.C01.183.002</v>
      </c>
      <c r="C273" s="146"/>
      <c r="D273" s="147" t="s">
        <v>95</v>
      </c>
      <c r="E273" s="147" t="s">
        <v>96</v>
      </c>
      <c r="F273" s="147">
        <v>183</v>
      </c>
      <c r="G273" s="147">
        <v>2</v>
      </c>
      <c r="H273" s="147">
        <v>186264</v>
      </c>
      <c r="I273" s="147" t="s">
        <v>346</v>
      </c>
      <c r="J273" s="158">
        <v>6</v>
      </c>
      <c r="K273" s="147" t="s">
        <v>64</v>
      </c>
      <c r="L273" s="148" t="s">
        <v>110</v>
      </c>
      <c r="M273" s="147" t="s">
        <v>135</v>
      </c>
      <c r="N273" s="146" t="s">
        <v>91</v>
      </c>
      <c r="O273" s="146">
        <v>6</v>
      </c>
      <c r="P273" s="148">
        <v>6</v>
      </c>
      <c r="Q273" s="148"/>
      <c r="R273" s="147"/>
      <c r="S273" s="149">
        <f>TABLAINV[[#This Row],[Conteo Físico]]-TABLAINV[[#This Row],[Cant. UND]]</f>
        <v>0</v>
      </c>
      <c r="T2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3" s="150" t="str">
        <f>IFERROR(IF(MOD(TABLAINV[[#This Row],[C]],2)=0,"PAR","IMPAR"),"Zona")</f>
        <v>IMPAR</v>
      </c>
      <c r="W273" s="151"/>
      <c r="X273" s="152">
        <f>IFERROR(IF(TABLAINV[[#This Row],[Cant. UND]]=0,TABLAINV[[#This Row],[PMV]]*TABLAINV[[#This Row],[Conteo Físico]],TABLAINV[[#This Row],[PMV]]*TABLAINV[[#This Row],[Cant. UND]]),0)</f>
        <v>0</v>
      </c>
      <c r="Y273" s="152">
        <f>IFERROR(ABS(TABLAINV[[#This Row],[PMV]]*TABLAINV[[#This Row],[Diferencia]]),0)</f>
        <v>0</v>
      </c>
      <c r="Z273" s="153">
        <f>IFERROR(VLOOKUP(TABLAINV[[#This Row],[Codigo Estado]],unds!O:P,2,0),"PEND.")</f>
        <v>2001</v>
      </c>
      <c r="AA273" s="153" t="str">
        <f t="shared" si="16"/>
        <v>CD09</v>
      </c>
      <c r="AB273" s="154">
        <f t="shared" ca="1" si="17"/>
        <v>45828</v>
      </c>
      <c r="AC273" s="155"/>
      <c r="AD273" s="155"/>
      <c r="AE273" s="155"/>
      <c r="AF273" s="155"/>
    </row>
    <row r="274" spans="1:32" s="156" customFormat="1" ht="24" customHeight="1" x14ac:dyDescent="0.2">
      <c r="A274" s="157" t="str">
        <f t="shared" si="15"/>
        <v>MRC01</v>
      </c>
      <c r="B274" s="145" t="str">
        <f>IF(TABLAINV[[#This Row],[Z]]="","",D274&amp;"."&amp;TEXT(E274,"000")&amp;"."&amp;TEXT(F274,"000")&amp;"."&amp;TEXT(G274,"000"))</f>
        <v>MR.C01.183.002</v>
      </c>
      <c r="C274" s="146"/>
      <c r="D274" s="147" t="s">
        <v>95</v>
      </c>
      <c r="E274" s="147" t="s">
        <v>96</v>
      </c>
      <c r="F274" s="147">
        <v>183</v>
      </c>
      <c r="G274" s="147">
        <v>2</v>
      </c>
      <c r="H274" s="147">
        <v>515988</v>
      </c>
      <c r="I274" s="147" t="s">
        <v>347</v>
      </c>
      <c r="J274" s="158">
        <v>4</v>
      </c>
      <c r="K274" s="147" t="s">
        <v>64</v>
      </c>
      <c r="L274" s="148" t="s">
        <v>134</v>
      </c>
      <c r="M274" s="147" t="s">
        <v>135</v>
      </c>
      <c r="N274" s="146" t="s">
        <v>91</v>
      </c>
      <c r="O274" s="146">
        <v>4</v>
      </c>
      <c r="P274" s="148">
        <v>4</v>
      </c>
      <c r="Q274" s="148"/>
      <c r="R274" s="147"/>
      <c r="S274" s="149">
        <f>TABLAINV[[#This Row],[Conteo Físico]]-TABLAINV[[#This Row],[Cant. UND]]</f>
        <v>0</v>
      </c>
      <c r="T2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4" s="150" t="str">
        <f>IFERROR(IF(MOD(TABLAINV[[#This Row],[C]],2)=0,"PAR","IMPAR"),"Zona")</f>
        <v>IMPAR</v>
      </c>
      <c r="W274" s="151"/>
      <c r="X274" s="152">
        <f>IFERROR(IF(TABLAINV[[#This Row],[Cant. UND]]=0,TABLAINV[[#This Row],[PMV]]*TABLAINV[[#This Row],[Conteo Físico]],TABLAINV[[#This Row],[PMV]]*TABLAINV[[#This Row],[Cant. UND]]),0)</f>
        <v>0</v>
      </c>
      <c r="Y274" s="152">
        <f>IFERROR(ABS(TABLAINV[[#This Row],[PMV]]*TABLAINV[[#This Row],[Diferencia]]),0)</f>
        <v>0</v>
      </c>
      <c r="Z274" s="153">
        <f>IFERROR(VLOOKUP(TABLAINV[[#This Row],[Codigo Estado]],unds!O:P,2,0),"PEND.")</f>
        <v>2001</v>
      </c>
      <c r="AA274" s="153" t="str">
        <f t="shared" si="16"/>
        <v>CD09</v>
      </c>
      <c r="AB274" s="154">
        <f t="shared" ca="1" si="17"/>
        <v>45828</v>
      </c>
      <c r="AC274" s="155"/>
      <c r="AD274" s="155"/>
      <c r="AE274" s="155"/>
      <c r="AF274" s="155"/>
    </row>
    <row r="275" spans="1:32" s="156" customFormat="1" ht="24" customHeight="1" x14ac:dyDescent="0.2">
      <c r="A275" s="157" t="str">
        <f t="shared" si="15"/>
        <v>MRC01</v>
      </c>
      <c r="B275" s="145" t="str">
        <f>IF(TABLAINV[[#This Row],[Z]]="","",D275&amp;"."&amp;TEXT(E275,"000")&amp;"."&amp;TEXT(F275,"000")&amp;"."&amp;TEXT(G275,"000"))</f>
        <v>MR.C01.183.002</v>
      </c>
      <c r="C275" s="146"/>
      <c r="D275" s="147" t="s">
        <v>95</v>
      </c>
      <c r="E275" s="147" t="s">
        <v>96</v>
      </c>
      <c r="F275" s="147">
        <v>183</v>
      </c>
      <c r="G275" s="147">
        <v>2</v>
      </c>
      <c r="H275" s="147">
        <v>545902</v>
      </c>
      <c r="I275" s="147" t="s">
        <v>348</v>
      </c>
      <c r="J275" s="158">
        <v>3</v>
      </c>
      <c r="K275" s="147" t="s">
        <v>64</v>
      </c>
      <c r="L275" s="148" t="s">
        <v>134</v>
      </c>
      <c r="M275" s="147" t="s">
        <v>135</v>
      </c>
      <c r="N275" s="146" t="s">
        <v>91</v>
      </c>
      <c r="O275" s="146">
        <v>3</v>
      </c>
      <c r="P275" s="148">
        <v>3</v>
      </c>
      <c r="Q275" s="148"/>
      <c r="R275" s="147"/>
      <c r="S275" s="149">
        <f>TABLAINV[[#This Row],[Conteo Físico]]-TABLAINV[[#This Row],[Cant. UND]]</f>
        <v>0</v>
      </c>
      <c r="T2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5" s="150" t="str">
        <f>IFERROR(IF(MOD(TABLAINV[[#This Row],[C]],2)=0,"PAR","IMPAR"),"Zona")</f>
        <v>IMPAR</v>
      </c>
      <c r="W275" s="151"/>
      <c r="X275" s="152">
        <f>IFERROR(IF(TABLAINV[[#This Row],[Cant. UND]]=0,TABLAINV[[#This Row],[PMV]]*TABLAINV[[#This Row],[Conteo Físico]],TABLAINV[[#This Row],[PMV]]*TABLAINV[[#This Row],[Cant. UND]]),0)</f>
        <v>0</v>
      </c>
      <c r="Y275" s="152">
        <f>IFERROR(ABS(TABLAINV[[#This Row],[PMV]]*TABLAINV[[#This Row],[Diferencia]]),0)</f>
        <v>0</v>
      </c>
      <c r="Z275" s="153">
        <f>IFERROR(VLOOKUP(TABLAINV[[#This Row],[Codigo Estado]],unds!O:P,2,0),"PEND.")</f>
        <v>2001</v>
      </c>
      <c r="AA275" s="153" t="str">
        <f t="shared" si="16"/>
        <v>CD09</v>
      </c>
      <c r="AB275" s="154">
        <f t="shared" ca="1" si="17"/>
        <v>45828</v>
      </c>
      <c r="AC275" s="155"/>
      <c r="AD275" s="155"/>
      <c r="AE275" s="155"/>
      <c r="AF275" s="155"/>
    </row>
    <row r="276" spans="1:32" s="156" customFormat="1" ht="24" customHeight="1" x14ac:dyDescent="0.2">
      <c r="A276" s="157" t="str">
        <f t="shared" si="15"/>
        <v>MRC01</v>
      </c>
      <c r="B276" s="145" t="str">
        <f>IF(TABLAINV[[#This Row],[Z]]="","",D276&amp;"."&amp;TEXT(E276,"000")&amp;"."&amp;TEXT(F276,"000")&amp;"."&amp;TEXT(G276,"000"))</f>
        <v>MR.C01.183.002</v>
      </c>
      <c r="C276" s="146"/>
      <c r="D276" s="147" t="s">
        <v>95</v>
      </c>
      <c r="E276" s="147" t="s">
        <v>96</v>
      </c>
      <c r="F276" s="147">
        <v>183</v>
      </c>
      <c r="G276" s="147">
        <v>2</v>
      </c>
      <c r="H276" s="147">
        <v>720432</v>
      </c>
      <c r="I276" s="147" t="s">
        <v>338</v>
      </c>
      <c r="J276" s="158">
        <v>1</v>
      </c>
      <c r="K276" s="147" t="s">
        <v>64</v>
      </c>
      <c r="L276" s="148" t="s">
        <v>98</v>
      </c>
      <c r="M276" s="147" t="s">
        <v>99</v>
      </c>
      <c r="N276" s="146" t="s">
        <v>91</v>
      </c>
      <c r="O276" s="146">
        <v>1</v>
      </c>
      <c r="P276" s="148">
        <v>1</v>
      </c>
      <c r="Q276" s="148"/>
      <c r="R276" s="147"/>
      <c r="S276" s="149">
        <f>TABLAINV[[#This Row],[Conteo Físico]]-TABLAINV[[#This Row],[Cant. UND]]</f>
        <v>0</v>
      </c>
      <c r="T2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6" s="150" t="str">
        <f>IFERROR(IF(MOD(TABLAINV[[#This Row],[C]],2)=0,"PAR","IMPAR"),"Zona")</f>
        <v>IMPAR</v>
      </c>
      <c r="W276" s="151"/>
      <c r="X276" s="152">
        <f>IFERROR(IF(TABLAINV[[#This Row],[Cant. UND]]=0,TABLAINV[[#This Row],[PMV]]*TABLAINV[[#This Row],[Conteo Físico]],TABLAINV[[#This Row],[PMV]]*TABLAINV[[#This Row],[Cant. UND]]),0)</f>
        <v>0</v>
      </c>
      <c r="Y276" s="152">
        <f>IFERROR(ABS(TABLAINV[[#This Row],[PMV]]*TABLAINV[[#This Row],[Diferencia]]),0)</f>
        <v>0</v>
      </c>
      <c r="Z276" s="153">
        <f>IFERROR(VLOOKUP(TABLAINV[[#This Row],[Codigo Estado]],unds!O:P,2,0),"PEND.")</f>
        <v>2001</v>
      </c>
      <c r="AA276" s="153" t="str">
        <f t="shared" si="16"/>
        <v>CD09</v>
      </c>
      <c r="AB276" s="154">
        <f t="shared" ca="1" si="17"/>
        <v>45828</v>
      </c>
      <c r="AC276" s="155"/>
      <c r="AD276" s="155"/>
      <c r="AE276" s="155"/>
      <c r="AF276" s="155"/>
    </row>
    <row r="277" spans="1:32" s="156" customFormat="1" ht="24" customHeight="1" x14ac:dyDescent="0.2">
      <c r="A277" s="157" t="str">
        <f t="shared" si="15"/>
        <v>MRC01</v>
      </c>
      <c r="B277" s="145" t="str">
        <f>IF(TABLAINV[[#This Row],[Z]]="","",D277&amp;"."&amp;TEXT(E277,"000")&amp;"."&amp;TEXT(F277,"000")&amp;"."&amp;TEXT(G277,"000"))</f>
        <v>MR.C01.183.002</v>
      </c>
      <c r="C277" s="146"/>
      <c r="D277" s="147" t="s">
        <v>95</v>
      </c>
      <c r="E277" s="147" t="s">
        <v>96</v>
      </c>
      <c r="F277" s="147">
        <v>183</v>
      </c>
      <c r="G277" s="147">
        <v>2</v>
      </c>
      <c r="H277" s="147">
        <v>733536</v>
      </c>
      <c r="I277" s="147" t="s">
        <v>349</v>
      </c>
      <c r="J277" s="158">
        <v>1</v>
      </c>
      <c r="K277" s="147" t="s">
        <v>64</v>
      </c>
      <c r="L277" s="148" t="s">
        <v>115</v>
      </c>
      <c r="M277" s="147" t="s">
        <v>99</v>
      </c>
      <c r="N277" s="146" t="s">
        <v>91</v>
      </c>
      <c r="O277" s="146">
        <v>1</v>
      </c>
      <c r="P277" s="148">
        <v>1</v>
      </c>
      <c r="Q277" s="148"/>
      <c r="R277" s="147"/>
      <c r="S277" s="149">
        <f>TABLAINV[[#This Row],[Conteo Físico]]-TABLAINV[[#This Row],[Cant. UND]]</f>
        <v>0</v>
      </c>
      <c r="T2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7" s="150" t="str">
        <f>IFERROR(IF(MOD(TABLAINV[[#This Row],[C]],2)=0,"PAR","IMPAR"),"Zona")</f>
        <v>IMPAR</v>
      </c>
      <c r="W277" s="151"/>
      <c r="X277" s="152">
        <f>IFERROR(IF(TABLAINV[[#This Row],[Cant. UND]]=0,TABLAINV[[#This Row],[PMV]]*TABLAINV[[#This Row],[Conteo Físico]],TABLAINV[[#This Row],[PMV]]*TABLAINV[[#This Row],[Cant. UND]]),0)</f>
        <v>0</v>
      </c>
      <c r="Y277" s="152">
        <f>IFERROR(ABS(TABLAINV[[#This Row],[PMV]]*TABLAINV[[#This Row],[Diferencia]]),0)</f>
        <v>0</v>
      </c>
      <c r="Z277" s="153">
        <f>IFERROR(VLOOKUP(TABLAINV[[#This Row],[Codigo Estado]],unds!O:P,2,0),"PEND.")</f>
        <v>2001</v>
      </c>
      <c r="AA277" s="153" t="str">
        <f t="shared" si="16"/>
        <v>CD09</v>
      </c>
      <c r="AB277" s="154">
        <f t="shared" ca="1" si="17"/>
        <v>45828</v>
      </c>
      <c r="AC277" s="155"/>
      <c r="AD277" s="155"/>
      <c r="AE277" s="155"/>
      <c r="AF277" s="155"/>
    </row>
    <row r="278" spans="1:32" s="156" customFormat="1" ht="24" customHeight="1" x14ac:dyDescent="0.2">
      <c r="A278" s="157" t="str">
        <f t="shared" si="15"/>
        <v>MRC01</v>
      </c>
      <c r="B278" s="145" t="str">
        <f>IF(TABLAINV[[#This Row],[Z]]="","",D278&amp;"."&amp;TEXT(E278,"000")&amp;"."&amp;TEXT(F278,"000")&amp;"."&amp;TEXT(G278,"000"))</f>
        <v>MR.C01.183.002</v>
      </c>
      <c r="C278" s="146"/>
      <c r="D278" s="147" t="s">
        <v>95</v>
      </c>
      <c r="E278" s="147" t="s">
        <v>96</v>
      </c>
      <c r="F278" s="147">
        <v>183</v>
      </c>
      <c r="G278" s="147">
        <v>2</v>
      </c>
      <c r="H278" s="147">
        <v>964925001</v>
      </c>
      <c r="I278" s="147" t="s">
        <v>350</v>
      </c>
      <c r="J278" s="158">
        <v>6</v>
      </c>
      <c r="K278" s="147" t="s">
        <v>64</v>
      </c>
      <c r="L278" s="148" t="s">
        <v>115</v>
      </c>
      <c r="M278" s="147" t="s">
        <v>99</v>
      </c>
      <c r="N278" s="146" t="s">
        <v>91</v>
      </c>
      <c r="O278" s="146">
        <v>6</v>
      </c>
      <c r="P278" s="148">
        <v>6</v>
      </c>
      <c r="Q278" s="148"/>
      <c r="R278" s="147"/>
      <c r="S278" s="149">
        <f>TABLAINV[[#This Row],[Conteo Físico]]-TABLAINV[[#This Row],[Cant. UND]]</f>
        <v>0</v>
      </c>
      <c r="T2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8" s="150" t="str">
        <f>IFERROR(IF(MOD(TABLAINV[[#This Row],[C]],2)=0,"PAR","IMPAR"),"Zona")</f>
        <v>IMPAR</v>
      </c>
      <c r="W278" s="151"/>
      <c r="X278" s="152">
        <f>IFERROR(IF(TABLAINV[[#This Row],[Cant. UND]]=0,TABLAINV[[#This Row],[PMV]]*TABLAINV[[#This Row],[Conteo Físico]],TABLAINV[[#This Row],[PMV]]*TABLAINV[[#This Row],[Cant. UND]]),0)</f>
        <v>0</v>
      </c>
      <c r="Y278" s="152">
        <f>IFERROR(ABS(TABLAINV[[#This Row],[PMV]]*TABLAINV[[#This Row],[Diferencia]]),0)</f>
        <v>0</v>
      </c>
      <c r="Z278" s="153">
        <f>IFERROR(VLOOKUP(TABLAINV[[#This Row],[Codigo Estado]],unds!O:P,2,0),"PEND.")</f>
        <v>2001</v>
      </c>
      <c r="AA278" s="153" t="str">
        <f t="shared" si="16"/>
        <v>CD09</v>
      </c>
      <c r="AB278" s="154">
        <f t="shared" ca="1" si="17"/>
        <v>45828</v>
      </c>
      <c r="AC278" s="155"/>
      <c r="AD278" s="155"/>
      <c r="AE278" s="155"/>
      <c r="AF278" s="155"/>
    </row>
    <row r="279" spans="1:32" s="156" customFormat="1" ht="24" customHeight="1" x14ac:dyDescent="0.2">
      <c r="A279" s="157" t="str">
        <f t="shared" si="15"/>
        <v>MRC01</v>
      </c>
      <c r="B279" s="145" t="str">
        <f>IF(TABLAINV[[#This Row],[Z]]="","",D279&amp;"."&amp;TEXT(E279,"000")&amp;"."&amp;TEXT(F279,"000")&amp;"."&amp;TEXT(G279,"000"))</f>
        <v>MR.C01.185.001</v>
      </c>
      <c r="C279" s="146"/>
      <c r="D279" s="147" t="s">
        <v>95</v>
      </c>
      <c r="E279" s="147" t="s">
        <v>96</v>
      </c>
      <c r="F279" s="147">
        <v>185</v>
      </c>
      <c r="G279" s="147">
        <v>1</v>
      </c>
      <c r="H279" s="147">
        <v>1031097</v>
      </c>
      <c r="I279" s="147" t="s">
        <v>351</v>
      </c>
      <c r="J279" s="158">
        <v>10</v>
      </c>
      <c r="K279" s="147" t="s">
        <v>64</v>
      </c>
      <c r="L279" s="148" t="s">
        <v>115</v>
      </c>
      <c r="M279" s="147" t="s">
        <v>99</v>
      </c>
      <c r="N279" s="146" t="s">
        <v>91</v>
      </c>
      <c r="O279" s="146">
        <v>10</v>
      </c>
      <c r="P279" s="148">
        <v>10</v>
      </c>
      <c r="Q279" s="148"/>
      <c r="R279" s="147"/>
      <c r="S279" s="149">
        <f>TABLAINV[[#This Row],[Conteo Físico]]-TABLAINV[[#This Row],[Cant. UND]]</f>
        <v>0</v>
      </c>
      <c r="T2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9" s="150" t="str">
        <f>IFERROR(IF(MOD(TABLAINV[[#This Row],[C]],2)=0,"PAR","IMPAR"),"Zona")</f>
        <v>IMPAR</v>
      </c>
      <c r="W279" s="151"/>
      <c r="X279" s="152">
        <f>IFERROR(IF(TABLAINV[[#This Row],[Cant. UND]]=0,TABLAINV[[#This Row],[PMV]]*TABLAINV[[#This Row],[Conteo Físico]],TABLAINV[[#This Row],[PMV]]*TABLAINV[[#This Row],[Cant. UND]]),0)</f>
        <v>0</v>
      </c>
      <c r="Y279" s="152">
        <f>IFERROR(ABS(TABLAINV[[#This Row],[PMV]]*TABLAINV[[#This Row],[Diferencia]]),0)</f>
        <v>0</v>
      </c>
      <c r="Z279" s="153">
        <f>IFERROR(VLOOKUP(TABLAINV[[#This Row],[Codigo Estado]],unds!O:P,2,0),"PEND.")</f>
        <v>2001</v>
      </c>
      <c r="AA279" s="153" t="str">
        <f t="shared" si="16"/>
        <v>CD09</v>
      </c>
      <c r="AB279" s="154">
        <f t="shared" ca="1" si="17"/>
        <v>45828</v>
      </c>
      <c r="AC279" s="155"/>
      <c r="AD279" s="155"/>
      <c r="AE279" s="155"/>
      <c r="AF279" s="155"/>
    </row>
    <row r="280" spans="1:32" s="156" customFormat="1" ht="24" customHeight="1" x14ac:dyDescent="0.2">
      <c r="A280" s="157" t="str">
        <f t="shared" si="15"/>
        <v>MRC01</v>
      </c>
      <c r="B280" s="145" t="str">
        <f>IF(TABLAINV[[#This Row],[Z]]="","",D280&amp;"."&amp;TEXT(E280,"000")&amp;"."&amp;TEXT(F280,"000")&amp;"."&amp;TEXT(G280,"000"))</f>
        <v>MR.C01.185.001</v>
      </c>
      <c r="C280" s="146"/>
      <c r="D280" s="147" t="s">
        <v>95</v>
      </c>
      <c r="E280" s="147" t="s">
        <v>96</v>
      </c>
      <c r="F280" s="147">
        <v>185</v>
      </c>
      <c r="G280" s="147">
        <v>1</v>
      </c>
      <c r="H280" s="147">
        <v>1032075</v>
      </c>
      <c r="I280" s="147" t="s">
        <v>352</v>
      </c>
      <c r="J280" s="158">
        <v>9</v>
      </c>
      <c r="K280" s="147" t="s">
        <v>64</v>
      </c>
      <c r="L280" s="148" t="s">
        <v>115</v>
      </c>
      <c r="M280" s="147" t="s">
        <v>99</v>
      </c>
      <c r="N280" s="146" t="s">
        <v>91</v>
      </c>
      <c r="O280" s="146">
        <v>9</v>
      </c>
      <c r="P280" s="148">
        <v>9</v>
      </c>
      <c r="Q280" s="148"/>
      <c r="R280" s="147"/>
      <c r="S280" s="149">
        <f>TABLAINV[[#This Row],[Conteo Físico]]-TABLAINV[[#This Row],[Cant. UND]]</f>
        <v>0</v>
      </c>
      <c r="T2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0" s="150" t="str">
        <f>IFERROR(IF(MOD(TABLAINV[[#This Row],[C]],2)=0,"PAR","IMPAR"),"Zona")</f>
        <v>IMPAR</v>
      </c>
      <c r="W280" s="151"/>
      <c r="X280" s="152">
        <f>IFERROR(IF(TABLAINV[[#This Row],[Cant. UND]]=0,TABLAINV[[#This Row],[PMV]]*TABLAINV[[#This Row],[Conteo Físico]],TABLAINV[[#This Row],[PMV]]*TABLAINV[[#This Row],[Cant. UND]]),0)</f>
        <v>0</v>
      </c>
      <c r="Y280" s="152">
        <f>IFERROR(ABS(TABLAINV[[#This Row],[PMV]]*TABLAINV[[#This Row],[Diferencia]]),0)</f>
        <v>0</v>
      </c>
      <c r="Z280" s="153">
        <f>IFERROR(VLOOKUP(TABLAINV[[#This Row],[Codigo Estado]],unds!O:P,2,0),"PEND.")</f>
        <v>2001</v>
      </c>
      <c r="AA280" s="153" t="str">
        <f t="shared" si="16"/>
        <v>CD09</v>
      </c>
      <c r="AB280" s="154">
        <f t="shared" ca="1" si="17"/>
        <v>45828</v>
      </c>
      <c r="AC280" s="155"/>
      <c r="AD280" s="155"/>
      <c r="AE280" s="155"/>
      <c r="AF280" s="155"/>
    </row>
    <row r="281" spans="1:32" s="156" customFormat="1" ht="24" customHeight="1" x14ac:dyDescent="0.2">
      <c r="A281" s="157" t="str">
        <f t="shared" si="15"/>
        <v>MRC01</v>
      </c>
      <c r="B281" s="145" t="str">
        <f>IF(TABLAINV[[#This Row],[Z]]="","",D281&amp;"."&amp;TEXT(E281,"000")&amp;"."&amp;TEXT(F281,"000")&amp;"."&amp;TEXT(G281,"000"))</f>
        <v>MR.C01.185.001</v>
      </c>
      <c r="C281" s="146"/>
      <c r="D281" s="147" t="s">
        <v>95</v>
      </c>
      <c r="E281" s="147" t="s">
        <v>96</v>
      </c>
      <c r="F281" s="147">
        <v>185</v>
      </c>
      <c r="G281" s="147">
        <v>1</v>
      </c>
      <c r="H281" s="147">
        <v>3746</v>
      </c>
      <c r="I281" s="147" t="s">
        <v>353</v>
      </c>
      <c r="J281" s="158">
        <v>6</v>
      </c>
      <c r="K281" s="147" t="s">
        <v>64</v>
      </c>
      <c r="L281" s="148" t="s">
        <v>110</v>
      </c>
      <c r="M281" s="147" t="s">
        <v>135</v>
      </c>
      <c r="N281" s="146" t="s">
        <v>91</v>
      </c>
      <c r="O281" s="146">
        <v>6</v>
      </c>
      <c r="P281" s="148">
        <v>6</v>
      </c>
      <c r="Q281" s="148"/>
      <c r="R281" s="147"/>
      <c r="S281" s="149">
        <f>TABLAINV[[#This Row],[Conteo Físico]]-TABLAINV[[#This Row],[Cant. UND]]</f>
        <v>0</v>
      </c>
      <c r="T2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1" s="150" t="str">
        <f>IFERROR(IF(MOD(TABLAINV[[#This Row],[C]],2)=0,"PAR","IMPAR"),"Zona")</f>
        <v>IMPAR</v>
      </c>
      <c r="W281" s="151"/>
      <c r="X281" s="152">
        <f>IFERROR(IF(TABLAINV[[#This Row],[Cant. UND]]=0,TABLAINV[[#This Row],[PMV]]*TABLAINV[[#This Row],[Conteo Físico]],TABLAINV[[#This Row],[PMV]]*TABLAINV[[#This Row],[Cant. UND]]),0)</f>
        <v>0</v>
      </c>
      <c r="Y281" s="152">
        <f>IFERROR(ABS(TABLAINV[[#This Row],[PMV]]*TABLAINV[[#This Row],[Diferencia]]),0)</f>
        <v>0</v>
      </c>
      <c r="Z281" s="153">
        <f>IFERROR(VLOOKUP(TABLAINV[[#This Row],[Codigo Estado]],unds!O:P,2,0),"PEND.")</f>
        <v>2001</v>
      </c>
      <c r="AA281" s="153" t="str">
        <f t="shared" si="16"/>
        <v>CD09</v>
      </c>
      <c r="AB281" s="154">
        <f t="shared" ca="1" si="17"/>
        <v>45828</v>
      </c>
      <c r="AC281" s="155"/>
      <c r="AD281" s="155"/>
      <c r="AE281" s="155"/>
      <c r="AF281" s="155"/>
    </row>
    <row r="282" spans="1:32" s="156" customFormat="1" ht="24" customHeight="1" x14ac:dyDescent="0.2">
      <c r="A282" s="157" t="str">
        <f t="shared" si="15"/>
        <v>MRC01</v>
      </c>
      <c r="B282" s="145" t="str">
        <f>IF(TABLAINV[[#This Row],[Z]]="","",D282&amp;"."&amp;TEXT(E282,"000")&amp;"."&amp;TEXT(F282,"000")&amp;"."&amp;TEXT(G282,"000"))</f>
        <v>MR.C01.185.001</v>
      </c>
      <c r="C282" s="146"/>
      <c r="D282" s="147" t="s">
        <v>95</v>
      </c>
      <c r="E282" s="147" t="s">
        <v>96</v>
      </c>
      <c r="F282" s="147">
        <v>185</v>
      </c>
      <c r="G282" s="147">
        <v>1</v>
      </c>
      <c r="H282" s="147">
        <v>563849003</v>
      </c>
      <c r="I282" s="147" t="s">
        <v>354</v>
      </c>
      <c r="J282" s="158">
        <v>3</v>
      </c>
      <c r="K282" s="147" t="s">
        <v>64</v>
      </c>
      <c r="L282" s="148" t="s">
        <v>110</v>
      </c>
      <c r="M282" s="147" t="s">
        <v>135</v>
      </c>
      <c r="N282" s="146" t="s">
        <v>91</v>
      </c>
      <c r="O282" s="146">
        <v>3</v>
      </c>
      <c r="P282" s="148">
        <v>3</v>
      </c>
      <c r="Q282" s="148"/>
      <c r="R282" s="147"/>
      <c r="S282" s="149">
        <f>TABLAINV[[#This Row],[Conteo Físico]]-TABLAINV[[#This Row],[Cant. UND]]</f>
        <v>0</v>
      </c>
      <c r="T2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2" s="150" t="str">
        <f>IFERROR(IF(MOD(TABLAINV[[#This Row],[C]],2)=0,"PAR","IMPAR"),"Zona")</f>
        <v>IMPAR</v>
      </c>
      <c r="W282" s="151"/>
      <c r="X282" s="152">
        <f>IFERROR(IF(TABLAINV[[#This Row],[Cant. UND]]=0,TABLAINV[[#This Row],[PMV]]*TABLAINV[[#This Row],[Conteo Físico]],TABLAINV[[#This Row],[PMV]]*TABLAINV[[#This Row],[Cant. UND]]),0)</f>
        <v>0</v>
      </c>
      <c r="Y282" s="152">
        <f>IFERROR(ABS(TABLAINV[[#This Row],[PMV]]*TABLAINV[[#This Row],[Diferencia]]),0)</f>
        <v>0</v>
      </c>
      <c r="Z282" s="153">
        <f>IFERROR(VLOOKUP(TABLAINV[[#This Row],[Codigo Estado]],unds!O:P,2,0),"PEND.")</f>
        <v>2001</v>
      </c>
      <c r="AA282" s="153" t="str">
        <f t="shared" si="16"/>
        <v>CD09</v>
      </c>
      <c r="AB282" s="154">
        <f t="shared" ca="1" si="17"/>
        <v>45828</v>
      </c>
      <c r="AC282" s="155"/>
      <c r="AD282" s="155"/>
      <c r="AE282" s="155"/>
      <c r="AF282" s="155"/>
    </row>
    <row r="283" spans="1:32" s="156" customFormat="1" ht="24" customHeight="1" x14ac:dyDescent="0.2">
      <c r="A283" s="157" t="str">
        <f t="shared" si="15"/>
        <v>MRC01</v>
      </c>
      <c r="B283" s="145" t="str">
        <f>IF(TABLAINV[[#This Row],[Z]]="","",D283&amp;"."&amp;TEXT(E283,"000")&amp;"."&amp;TEXT(F283,"000")&amp;"."&amp;TEXT(G283,"000"))</f>
        <v>MR.C01.185.001</v>
      </c>
      <c r="C283" s="146"/>
      <c r="D283" s="147" t="s">
        <v>95</v>
      </c>
      <c r="E283" s="147" t="s">
        <v>96</v>
      </c>
      <c r="F283" s="147">
        <v>185</v>
      </c>
      <c r="G283" s="147">
        <v>1</v>
      </c>
      <c r="H283" s="147">
        <v>975710</v>
      </c>
      <c r="I283" s="147" t="s">
        <v>355</v>
      </c>
      <c r="J283" s="158">
        <v>1</v>
      </c>
      <c r="K283" s="147" t="s">
        <v>64</v>
      </c>
      <c r="L283" s="148" t="s">
        <v>117</v>
      </c>
      <c r="M283" s="147" t="s">
        <v>99</v>
      </c>
      <c r="N283" s="146" t="s">
        <v>91</v>
      </c>
      <c r="O283" s="146">
        <v>1</v>
      </c>
      <c r="P283" s="148">
        <v>1</v>
      </c>
      <c r="Q283" s="148"/>
      <c r="R283" s="147"/>
      <c r="S283" s="149">
        <f>TABLAINV[[#This Row],[Conteo Físico]]-TABLAINV[[#This Row],[Cant. UND]]</f>
        <v>0</v>
      </c>
      <c r="T2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3" s="150" t="str">
        <f>IFERROR(IF(MOD(TABLAINV[[#This Row],[C]],2)=0,"PAR","IMPAR"),"Zona")</f>
        <v>IMPAR</v>
      </c>
      <c r="W283" s="151"/>
      <c r="X283" s="152">
        <f>IFERROR(IF(TABLAINV[[#This Row],[Cant. UND]]=0,TABLAINV[[#This Row],[PMV]]*TABLAINV[[#This Row],[Conteo Físico]],TABLAINV[[#This Row],[PMV]]*TABLAINV[[#This Row],[Cant. UND]]),0)</f>
        <v>0</v>
      </c>
      <c r="Y283" s="152">
        <f>IFERROR(ABS(TABLAINV[[#This Row],[PMV]]*TABLAINV[[#This Row],[Diferencia]]),0)</f>
        <v>0</v>
      </c>
      <c r="Z283" s="153">
        <f>IFERROR(VLOOKUP(TABLAINV[[#This Row],[Codigo Estado]],unds!O:P,2,0),"PEND.")</f>
        <v>2001</v>
      </c>
      <c r="AA283" s="153" t="str">
        <f t="shared" si="16"/>
        <v>CD09</v>
      </c>
      <c r="AB283" s="154">
        <f t="shared" ca="1" si="17"/>
        <v>45828</v>
      </c>
      <c r="AC283" s="155"/>
      <c r="AD283" s="155"/>
      <c r="AE283" s="155"/>
      <c r="AF283" s="155"/>
    </row>
    <row r="284" spans="1:32" s="156" customFormat="1" ht="24" customHeight="1" x14ac:dyDescent="0.2">
      <c r="A284" s="157" t="str">
        <f t="shared" si="15"/>
        <v>MRC01</v>
      </c>
      <c r="B284" s="145" t="str">
        <f>IF(TABLAINV[[#This Row],[Z]]="","",D284&amp;"."&amp;TEXT(E284,"000")&amp;"."&amp;TEXT(F284,"000")&amp;"."&amp;TEXT(G284,"000"))</f>
        <v>MR.C01.185.002</v>
      </c>
      <c r="C284" s="146"/>
      <c r="D284" s="147" t="s">
        <v>95</v>
      </c>
      <c r="E284" s="147" t="s">
        <v>96</v>
      </c>
      <c r="F284" s="147">
        <v>185</v>
      </c>
      <c r="G284" s="147">
        <v>2</v>
      </c>
      <c r="H284" s="147">
        <v>127638</v>
      </c>
      <c r="I284" s="147" t="s">
        <v>356</v>
      </c>
      <c r="J284" s="158">
        <v>8</v>
      </c>
      <c r="K284" s="147" t="s">
        <v>64</v>
      </c>
      <c r="L284" s="148" t="s">
        <v>115</v>
      </c>
      <c r="M284" s="147" t="s">
        <v>99</v>
      </c>
      <c r="N284" s="146" t="s">
        <v>91</v>
      </c>
      <c r="O284" s="146">
        <v>8</v>
      </c>
      <c r="P284" s="148">
        <v>8</v>
      </c>
      <c r="Q284" s="148"/>
      <c r="R284" s="147"/>
      <c r="S284" s="149">
        <f>TABLAINV[[#This Row],[Conteo Físico]]-TABLAINV[[#This Row],[Cant. UND]]</f>
        <v>0</v>
      </c>
      <c r="T2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4" s="150" t="str">
        <f>IFERROR(IF(MOD(TABLAINV[[#This Row],[C]],2)=0,"PAR","IMPAR"),"Zona")</f>
        <v>IMPAR</v>
      </c>
      <c r="W284" s="151"/>
      <c r="X284" s="152">
        <f>IFERROR(IF(TABLAINV[[#This Row],[Cant. UND]]=0,TABLAINV[[#This Row],[PMV]]*TABLAINV[[#This Row],[Conteo Físico]],TABLAINV[[#This Row],[PMV]]*TABLAINV[[#This Row],[Cant. UND]]),0)</f>
        <v>0</v>
      </c>
      <c r="Y284" s="152">
        <f>IFERROR(ABS(TABLAINV[[#This Row],[PMV]]*TABLAINV[[#This Row],[Diferencia]]),0)</f>
        <v>0</v>
      </c>
      <c r="Z284" s="153">
        <f>IFERROR(VLOOKUP(TABLAINV[[#This Row],[Codigo Estado]],unds!O:P,2,0),"PEND.")</f>
        <v>2001</v>
      </c>
      <c r="AA284" s="153" t="str">
        <f t="shared" si="16"/>
        <v>CD09</v>
      </c>
      <c r="AB284" s="154">
        <f t="shared" ca="1" si="17"/>
        <v>45828</v>
      </c>
      <c r="AC284" s="155"/>
      <c r="AD284" s="155"/>
      <c r="AE284" s="155"/>
      <c r="AF284" s="155"/>
    </row>
    <row r="285" spans="1:32" s="156" customFormat="1" ht="24" customHeight="1" x14ac:dyDescent="0.2">
      <c r="A285" s="157" t="str">
        <f t="shared" si="15"/>
        <v>MRC01</v>
      </c>
      <c r="B285" s="145" t="str">
        <f>IF(TABLAINV[[#This Row],[Z]]="","",D285&amp;"."&amp;TEXT(E285,"000")&amp;"."&amp;TEXT(F285,"000")&amp;"."&amp;TEXT(G285,"000"))</f>
        <v>MR.C01.185.002</v>
      </c>
      <c r="C285" s="146"/>
      <c r="D285" s="147" t="s">
        <v>95</v>
      </c>
      <c r="E285" s="147" t="s">
        <v>96</v>
      </c>
      <c r="F285" s="147">
        <v>185</v>
      </c>
      <c r="G285" s="147">
        <v>2</v>
      </c>
      <c r="H285" s="147">
        <v>160564</v>
      </c>
      <c r="I285" s="147" t="s">
        <v>357</v>
      </c>
      <c r="J285" s="158">
        <v>2</v>
      </c>
      <c r="K285" s="147" t="s">
        <v>64</v>
      </c>
      <c r="L285" s="148" t="s">
        <v>134</v>
      </c>
      <c r="M285" s="147" t="s">
        <v>135</v>
      </c>
      <c r="N285" s="146" t="s">
        <v>91</v>
      </c>
      <c r="O285" s="146">
        <v>2</v>
      </c>
      <c r="P285" s="148">
        <v>2</v>
      </c>
      <c r="Q285" s="148"/>
      <c r="R285" s="147"/>
      <c r="S285" s="149">
        <f>TABLAINV[[#This Row],[Conteo Físico]]-TABLAINV[[#This Row],[Cant. UND]]</f>
        <v>0</v>
      </c>
      <c r="T2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5" s="150" t="str">
        <f>IFERROR(IF(MOD(TABLAINV[[#This Row],[C]],2)=0,"PAR","IMPAR"),"Zona")</f>
        <v>IMPAR</v>
      </c>
      <c r="W285" s="151"/>
      <c r="X285" s="152">
        <f>IFERROR(IF(TABLAINV[[#This Row],[Cant. UND]]=0,TABLAINV[[#This Row],[PMV]]*TABLAINV[[#This Row],[Conteo Físico]],TABLAINV[[#This Row],[PMV]]*TABLAINV[[#This Row],[Cant. UND]]),0)</f>
        <v>0</v>
      </c>
      <c r="Y285" s="152">
        <f>IFERROR(ABS(TABLAINV[[#This Row],[PMV]]*TABLAINV[[#This Row],[Diferencia]]),0)</f>
        <v>0</v>
      </c>
      <c r="Z285" s="153">
        <f>IFERROR(VLOOKUP(TABLAINV[[#This Row],[Codigo Estado]],unds!O:P,2,0),"PEND.")</f>
        <v>2001</v>
      </c>
      <c r="AA285" s="153" t="str">
        <f t="shared" si="16"/>
        <v>CD09</v>
      </c>
      <c r="AB285" s="154">
        <f t="shared" ca="1" si="17"/>
        <v>45828</v>
      </c>
      <c r="AC285" s="155"/>
      <c r="AD285" s="155"/>
      <c r="AE285" s="155"/>
      <c r="AF285" s="155"/>
    </row>
    <row r="286" spans="1:32" s="156" customFormat="1" ht="24" customHeight="1" x14ac:dyDescent="0.2">
      <c r="A286" s="157" t="str">
        <f t="shared" si="15"/>
        <v>MRC01</v>
      </c>
      <c r="B286" s="145" t="str">
        <f>IF(TABLAINV[[#This Row],[Z]]="","",D286&amp;"."&amp;TEXT(E286,"000")&amp;"."&amp;TEXT(F286,"000")&amp;"."&amp;TEXT(G286,"000"))</f>
        <v>MR.C01.185.002</v>
      </c>
      <c r="C286" s="146"/>
      <c r="D286" s="147" t="s">
        <v>95</v>
      </c>
      <c r="E286" s="147" t="s">
        <v>96</v>
      </c>
      <c r="F286" s="147">
        <v>185</v>
      </c>
      <c r="G286" s="147">
        <v>2</v>
      </c>
      <c r="H286" s="147">
        <v>785237</v>
      </c>
      <c r="I286" s="147" t="s">
        <v>358</v>
      </c>
      <c r="J286" s="158">
        <v>4</v>
      </c>
      <c r="K286" s="147" t="s">
        <v>64</v>
      </c>
      <c r="L286" s="148" t="s">
        <v>117</v>
      </c>
      <c r="M286" s="147" t="s">
        <v>99</v>
      </c>
      <c r="N286" s="146" t="s">
        <v>91</v>
      </c>
      <c r="O286" s="146">
        <v>4</v>
      </c>
      <c r="P286" s="148">
        <v>4</v>
      </c>
      <c r="Q286" s="148"/>
      <c r="R286" s="147"/>
      <c r="S286" s="149">
        <f>TABLAINV[[#This Row],[Conteo Físico]]-TABLAINV[[#This Row],[Cant. UND]]</f>
        <v>0</v>
      </c>
      <c r="T2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6" s="150" t="str">
        <f>IFERROR(IF(MOD(TABLAINV[[#This Row],[C]],2)=0,"PAR","IMPAR"),"Zona")</f>
        <v>IMPAR</v>
      </c>
      <c r="W286" s="151"/>
      <c r="X286" s="152">
        <f>IFERROR(IF(TABLAINV[[#This Row],[Cant. UND]]=0,TABLAINV[[#This Row],[PMV]]*TABLAINV[[#This Row],[Conteo Físico]],TABLAINV[[#This Row],[PMV]]*TABLAINV[[#This Row],[Cant. UND]]),0)</f>
        <v>0</v>
      </c>
      <c r="Y286" s="152">
        <f>IFERROR(ABS(TABLAINV[[#This Row],[PMV]]*TABLAINV[[#This Row],[Diferencia]]),0)</f>
        <v>0</v>
      </c>
      <c r="Z286" s="153">
        <f>IFERROR(VLOOKUP(TABLAINV[[#This Row],[Codigo Estado]],unds!O:P,2,0),"PEND.")</f>
        <v>2001</v>
      </c>
      <c r="AA286" s="153" t="str">
        <f t="shared" si="16"/>
        <v>CD09</v>
      </c>
      <c r="AB286" s="154">
        <f t="shared" ca="1" si="17"/>
        <v>45828</v>
      </c>
      <c r="AC286" s="155"/>
      <c r="AD286" s="155"/>
      <c r="AE286" s="155"/>
      <c r="AF286" s="155"/>
    </row>
    <row r="287" spans="1:32" s="156" customFormat="1" ht="24" customHeight="1" x14ac:dyDescent="0.2">
      <c r="A287" s="157" t="str">
        <f t="shared" si="15"/>
        <v>MRC01</v>
      </c>
      <c r="B287" s="145" t="str">
        <f>IF(TABLAINV[[#This Row],[Z]]="","",D287&amp;"."&amp;TEXT(E287,"000")&amp;"."&amp;TEXT(F287,"000")&amp;"."&amp;TEXT(G287,"000"))</f>
        <v>MR.C01.185.002</v>
      </c>
      <c r="C287" s="146"/>
      <c r="D287" s="147" t="s">
        <v>95</v>
      </c>
      <c r="E287" s="147" t="s">
        <v>96</v>
      </c>
      <c r="F287" s="147">
        <v>185</v>
      </c>
      <c r="G287" s="147">
        <v>2</v>
      </c>
      <c r="H287" s="147">
        <v>975714</v>
      </c>
      <c r="I287" s="147" t="s">
        <v>359</v>
      </c>
      <c r="J287" s="158">
        <v>4</v>
      </c>
      <c r="K287" s="147" t="s">
        <v>64</v>
      </c>
      <c r="L287" s="148" t="s">
        <v>117</v>
      </c>
      <c r="M287" s="147" t="s">
        <v>99</v>
      </c>
      <c r="N287" s="146" t="s">
        <v>91</v>
      </c>
      <c r="O287" s="146">
        <v>4</v>
      </c>
      <c r="P287" s="148">
        <v>4</v>
      </c>
      <c r="Q287" s="148"/>
      <c r="R287" s="147"/>
      <c r="S287" s="149">
        <f>TABLAINV[[#This Row],[Conteo Físico]]-TABLAINV[[#This Row],[Cant. UND]]</f>
        <v>0</v>
      </c>
      <c r="T2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7" s="150" t="str">
        <f>IFERROR(IF(MOD(TABLAINV[[#This Row],[C]],2)=0,"PAR","IMPAR"),"Zona")</f>
        <v>IMPAR</v>
      </c>
      <c r="W287" s="151"/>
      <c r="X287" s="152">
        <f>IFERROR(IF(TABLAINV[[#This Row],[Cant. UND]]=0,TABLAINV[[#This Row],[PMV]]*TABLAINV[[#This Row],[Conteo Físico]],TABLAINV[[#This Row],[PMV]]*TABLAINV[[#This Row],[Cant. UND]]),0)</f>
        <v>0</v>
      </c>
      <c r="Y287" s="152">
        <f>IFERROR(ABS(TABLAINV[[#This Row],[PMV]]*TABLAINV[[#This Row],[Diferencia]]),0)</f>
        <v>0</v>
      </c>
      <c r="Z287" s="153">
        <f>IFERROR(VLOOKUP(TABLAINV[[#This Row],[Codigo Estado]],unds!O:P,2,0),"PEND.")</f>
        <v>2001</v>
      </c>
      <c r="AA287" s="153" t="str">
        <f t="shared" si="16"/>
        <v>CD09</v>
      </c>
      <c r="AB287" s="154">
        <f t="shared" ca="1" si="17"/>
        <v>45828</v>
      </c>
      <c r="AC287" s="155"/>
      <c r="AD287" s="155"/>
      <c r="AE287" s="155"/>
      <c r="AF287" s="155"/>
    </row>
    <row r="288" spans="1:32" s="156" customFormat="1" ht="24" customHeight="1" x14ac:dyDescent="0.2">
      <c r="A288" s="157" t="str">
        <f t="shared" si="15"/>
        <v>MRC01</v>
      </c>
      <c r="B288" s="145" t="str">
        <f>IF(TABLAINV[[#This Row],[Z]]="","",D288&amp;"."&amp;TEXT(E288,"000")&amp;"."&amp;TEXT(F288,"000")&amp;"."&amp;TEXT(G288,"000"))</f>
        <v>MR.C01.191.001</v>
      </c>
      <c r="C288" s="146"/>
      <c r="D288" s="147" t="s">
        <v>95</v>
      </c>
      <c r="E288" s="147" t="s">
        <v>96</v>
      </c>
      <c r="F288" s="147">
        <v>191</v>
      </c>
      <c r="G288" s="147">
        <v>1</v>
      </c>
      <c r="H288" s="147">
        <v>1032073</v>
      </c>
      <c r="I288" s="147" t="s">
        <v>360</v>
      </c>
      <c r="J288" s="158">
        <v>3</v>
      </c>
      <c r="K288" s="147" t="s">
        <v>64</v>
      </c>
      <c r="L288" s="148" t="s">
        <v>115</v>
      </c>
      <c r="M288" s="147" t="s">
        <v>99</v>
      </c>
      <c r="N288" s="146" t="s">
        <v>91</v>
      </c>
      <c r="O288" s="146">
        <v>3</v>
      </c>
      <c r="P288" s="148">
        <v>3</v>
      </c>
      <c r="Q288" s="148"/>
      <c r="R288" s="147"/>
      <c r="S288" s="149">
        <f>TABLAINV[[#This Row],[Conteo Físico]]-TABLAINV[[#This Row],[Cant. UND]]</f>
        <v>0</v>
      </c>
      <c r="T2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8" s="150" t="str">
        <f>IFERROR(IF(MOD(TABLAINV[[#This Row],[C]],2)=0,"PAR","IMPAR"),"Zona")</f>
        <v>IMPAR</v>
      </c>
      <c r="W288" s="151"/>
      <c r="X288" s="152">
        <f>IFERROR(IF(TABLAINV[[#This Row],[Cant. UND]]=0,TABLAINV[[#This Row],[PMV]]*TABLAINV[[#This Row],[Conteo Físico]],TABLAINV[[#This Row],[PMV]]*TABLAINV[[#This Row],[Cant. UND]]),0)</f>
        <v>0</v>
      </c>
      <c r="Y288" s="152">
        <f>IFERROR(ABS(TABLAINV[[#This Row],[PMV]]*TABLAINV[[#This Row],[Diferencia]]),0)</f>
        <v>0</v>
      </c>
      <c r="Z288" s="153">
        <f>IFERROR(VLOOKUP(TABLAINV[[#This Row],[Codigo Estado]],unds!O:P,2,0),"PEND.")</f>
        <v>2001</v>
      </c>
      <c r="AA288" s="153" t="str">
        <f t="shared" si="16"/>
        <v>CD09</v>
      </c>
      <c r="AB288" s="154">
        <f t="shared" ca="1" si="17"/>
        <v>45828</v>
      </c>
      <c r="AC288" s="155"/>
      <c r="AD288" s="155"/>
      <c r="AE288" s="155"/>
      <c r="AF288" s="155"/>
    </row>
    <row r="289" spans="1:32" s="156" customFormat="1" ht="24" customHeight="1" x14ac:dyDescent="0.2">
      <c r="A289" s="157" t="str">
        <f t="shared" si="15"/>
        <v>MRC01</v>
      </c>
      <c r="B289" s="145" t="str">
        <f>IF(TABLAINV[[#This Row],[Z]]="","",D289&amp;"."&amp;TEXT(E289,"000")&amp;"."&amp;TEXT(F289,"000")&amp;"."&amp;TEXT(G289,"000"))</f>
        <v>MR.C01.191.001</v>
      </c>
      <c r="C289" s="146"/>
      <c r="D289" s="147" t="s">
        <v>95</v>
      </c>
      <c r="E289" s="147" t="s">
        <v>96</v>
      </c>
      <c r="F289" s="147">
        <v>191</v>
      </c>
      <c r="G289" s="147">
        <v>1</v>
      </c>
      <c r="H289" s="147">
        <v>118644001</v>
      </c>
      <c r="I289" s="147" t="s">
        <v>361</v>
      </c>
      <c r="J289" s="158">
        <v>2</v>
      </c>
      <c r="K289" s="147" t="s">
        <v>64</v>
      </c>
      <c r="L289" s="148" t="s">
        <v>134</v>
      </c>
      <c r="M289" s="147" t="s">
        <v>135</v>
      </c>
      <c r="N289" s="146" t="s">
        <v>91</v>
      </c>
      <c r="O289" s="146">
        <v>2</v>
      </c>
      <c r="P289" s="148">
        <v>2</v>
      </c>
      <c r="Q289" s="148"/>
      <c r="R289" s="147"/>
      <c r="S289" s="149">
        <f>TABLAINV[[#This Row],[Conteo Físico]]-TABLAINV[[#This Row],[Cant. UND]]</f>
        <v>0</v>
      </c>
      <c r="T2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9" s="150" t="str">
        <f>IFERROR(IF(MOD(TABLAINV[[#This Row],[C]],2)=0,"PAR","IMPAR"),"Zona")</f>
        <v>IMPAR</v>
      </c>
      <c r="W289" s="151"/>
      <c r="X289" s="152">
        <f>IFERROR(IF(TABLAINV[[#This Row],[Cant. UND]]=0,TABLAINV[[#This Row],[PMV]]*TABLAINV[[#This Row],[Conteo Físico]],TABLAINV[[#This Row],[PMV]]*TABLAINV[[#This Row],[Cant. UND]]),0)</f>
        <v>0</v>
      </c>
      <c r="Y289" s="152">
        <f>IFERROR(ABS(TABLAINV[[#This Row],[PMV]]*TABLAINV[[#This Row],[Diferencia]]),0)</f>
        <v>0</v>
      </c>
      <c r="Z289" s="153">
        <f>IFERROR(VLOOKUP(TABLAINV[[#This Row],[Codigo Estado]],unds!O:P,2,0),"PEND.")</f>
        <v>2001</v>
      </c>
      <c r="AA289" s="153" t="str">
        <f t="shared" si="16"/>
        <v>CD09</v>
      </c>
      <c r="AB289" s="154">
        <f t="shared" ca="1" si="17"/>
        <v>45828</v>
      </c>
      <c r="AC289" s="155"/>
      <c r="AD289" s="155"/>
      <c r="AE289" s="155"/>
      <c r="AF289" s="155"/>
    </row>
    <row r="290" spans="1:32" s="156" customFormat="1" ht="24" customHeight="1" x14ac:dyDescent="0.2">
      <c r="A290" s="157" t="str">
        <f t="shared" si="15"/>
        <v>MRC01</v>
      </c>
      <c r="B290" s="145" t="str">
        <f>IF(TABLAINV[[#This Row],[Z]]="","",D290&amp;"."&amp;TEXT(E290,"000")&amp;"."&amp;TEXT(F290,"000")&amp;"."&amp;TEXT(G290,"000"))</f>
        <v>MR.C01.191.001</v>
      </c>
      <c r="C290" s="146"/>
      <c r="D290" s="147" t="s">
        <v>95</v>
      </c>
      <c r="E290" s="147" t="s">
        <v>96</v>
      </c>
      <c r="F290" s="147">
        <v>191</v>
      </c>
      <c r="G290" s="147">
        <v>1</v>
      </c>
      <c r="H290" s="147">
        <v>17495</v>
      </c>
      <c r="I290" s="147" t="s">
        <v>362</v>
      </c>
      <c r="J290" s="158">
        <v>10</v>
      </c>
      <c r="K290" s="147" t="s">
        <v>64</v>
      </c>
      <c r="L290" s="148" t="s">
        <v>110</v>
      </c>
      <c r="M290" s="147" t="s">
        <v>135</v>
      </c>
      <c r="N290" s="146" t="s">
        <v>91</v>
      </c>
      <c r="O290" s="146">
        <v>10</v>
      </c>
      <c r="P290" s="148">
        <v>10</v>
      </c>
      <c r="Q290" s="148"/>
      <c r="R290" s="147"/>
      <c r="S290" s="149">
        <f>TABLAINV[[#This Row],[Conteo Físico]]-TABLAINV[[#This Row],[Cant. UND]]</f>
        <v>0</v>
      </c>
      <c r="T2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0" s="150" t="str">
        <f>IFERROR(IF(MOD(TABLAINV[[#This Row],[C]],2)=0,"PAR","IMPAR"),"Zona")</f>
        <v>IMPAR</v>
      </c>
      <c r="W290" s="151"/>
      <c r="X290" s="152">
        <f>IFERROR(IF(TABLAINV[[#This Row],[Cant. UND]]=0,TABLAINV[[#This Row],[PMV]]*TABLAINV[[#This Row],[Conteo Físico]],TABLAINV[[#This Row],[PMV]]*TABLAINV[[#This Row],[Cant. UND]]),0)</f>
        <v>0</v>
      </c>
      <c r="Y290" s="152">
        <f>IFERROR(ABS(TABLAINV[[#This Row],[PMV]]*TABLAINV[[#This Row],[Diferencia]]),0)</f>
        <v>0</v>
      </c>
      <c r="Z290" s="153">
        <f>IFERROR(VLOOKUP(TABLAINV[[#This Row],[Codigo Estado]],unds!O:P,2,0),"PEND.")</f>
        <v>2001</v>
      </c>
      <c r="AA290" s="153" t="str">
        <f t="shared" si="16"/>
        <v>CD09</v>
      </c>
      <c r="AB290" s="154">
        <f t="shared" ca="1" si="17"/>
        <v>45828</v>
      </c>
      <c r="AC290" s="155"/>
      <c r="AD290" s="155"/>
      <c r="AE290" s="155"/>
      <c r="AF290" s="155"/>
    </row>
    <row r="291" spans="1:32" s="156" customFormat="1" ht="24" customHeight="1" x14ac:dyDescent="0.2">
      <c r="A291" s="157" t="str">
        <f t="shared" si="15"/>
        <v>MRC01</v>
      </c>
      <c r="B291" s="145" t="str">
        <f>IF(TABLAINV[[#This Row],[Z]]="","",D291&amp;"."&amp;TEXT(E291,"000")&amp;"."&amp;TEXT(F291,"000")&amp;"."&amp;TEXT(G291,"000"))</f>
        <v>MR.C01.191.001</v>
      </c>
      <c r="C291" s="146"/>
      <c r="D291" s="147" t="s">
        <v>95</v>
      </c>
      <c r="E291" s="147" t="s">
        <v>96</v>
      </c>
      <c r="F291" s="147">
        <v>191</v>
      </c>
      <c r="G291" s="147">
        <v>1</v>
      </c>
      <c r="H291" s="147">
        <v>87336</v>
      </c>
      <c r="I291" s="147" t="s">
        <v>363</v>
      </c>
      <c r="J291" s="158">
        <v>9</v>
      </c>
      <c r="K291" s="147" t="s">
        <v>64</v>
      </c>
      <c r="L291" s="148" t="s">
        <v>110</v>
      </c>
      <c r="M291" s="147" t="s">
        <v>135</v>
      </c>
      <c r="N291" s="146" t="s">
        <v>91</v>
      </c>
      <c r="O291" s="146">
        <v>9</v>
      </c>
      <c r="P291" s="148">
        <v>9</v>
      </c>
      <c r="Q291" s="148"/>
      <c r="R291" s="147"/>
      <c r="S291" s="149">
        <f>TABLAINV[[#This Row],[Conteo Físico]]-TABLAINV[[#This Row],[Cant. UND]]</f>
        <v>0</v>
      </c>
      <c r="T2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1" s="150" t="str">
        <f>IFERROR(IF(MOD(TABLAINV[[#This Row],[C]],2)=0,"PAR","IMPAR"),"Zona")</f>
        <v>IMPAR</v>
      </c>
      <c r="W291" s="151"/>
      <c r="X291" s="152">
        <f>IFERROR(IF(TABLAINV[[#This Row],[Cant. UND]]=0,TABLAINV[[#This Row],[PMV]]*TABLAINV[[#This Row],[Conteo Físico]],TABLAINV[[#This Row],[PMV]]*TABLAINV[[#This Row],[Cant. UND]]),0)</f>
        <v>0</v>
      </c>
      <c r="Y291" s="152">
        <f>IFERROR(ABS(TABLAINV[[#This Row],[PMV]]*TABLAINV[[#This Row],[Diferencia]]),0)</f>
        <v>0</v>
      </c>
      <c r="Z291" s="153">
        <f>IFERROR(VLOOKUP(TABLAINV[[#This Row],[Codigo Estado]],unds!O:P,2,0),"PEND.")</f>
        <v>2001</v>
      </c>
      <c r="AA291" s="153" t="str">
        <f t="shared" si="16"/>
        <v>CD09</v>
      </c>
      <c r="AB291" s="154">
        <f t="shared" ca="1" si="17"/>
        <v>45828</v>
      </c>
      <c r="AC291" s="155"/>
      <c r="AD291" s="155"/>
      <c r="AE291" s="155"/>
      <c r="AF291" s="155"/>
    </row>
    <row r="292" spans="1:32" s="156" customFormat="1" ht="24" customHeight="1" x14ac:dyDescent="0.2">
      <c r="A292" s="157" t="str">
        <f t="shared" si="15"/>
        <v>MRC01</v>
      </c>
      <c r="B292" s="145" t="str">
        <f>IF(TABLAINV[[#This Row],[Z]]="","",D292&amp;"."&amp;TEXT(E292,"000")&amp;"."&amp;TEXT(F292,"000")&amp;"."&amp;TEXT(G292,"000"))</f>
        <v>MR.C01.191.002</v>
      </c>
      <c r="C292" s="146"/>
      <c r="D292" s="147" t="s">
        <v>95</v>
      </c>
      <c r="E292" s="147" t="s">
        <v>96</v>
      </c>
      <c r="F292" s="147">
        <v>191</v>
      </c>
      <c r="G292" s="147">
        <v>2</v>
      </c>
      <c r="H292" s="147">
        <v>370846</v>
      </c>
      <c r="I292" s="147" t="s">
        <v>364</v>
      </c>
      <c r="J292" s="158">
        <v>3</v>
      </c>
      <c r="K292" s="147" t="s">
        <v>64</v>
      </c>
      <c r="L292" s="148" t="s">
        <v>117</v>
      </c>
      <c r="M292" s="147" t="s">
        <v>99</v>
      </c>
      <c r="N292" s="146" t="s">
        <v>91</v>
      </c>
      <c r="O292" s="146">
        <v>3</v>
      </c>
      <c r="P292" s="148">
        <v>3</v>
      </c>
      <c r="Q292" s="148"/>
      <c r="R292" s="147"/>
      <c r="S292" s="149">
        <f>TABLAINV[[#This Row],[Conteo Físico]]-TABLAINV[[#This Row],[Cant. UND]]</f>
        <v>0</v>
      </c>
      <c r="T2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2" s="150" t="str">
        <f>IFERROR(IF(MOD(TABLAINV[[#This Row],[C]],2)=0,"PAR","IMPAR"),"Zona")</f>
        <v>IMPAR</v>
      </c>
      <c r="W292" s="151"/>
      <c r="X292" s="152">
        <f>IFERROR(IF(TABLAINV[[#This Row],[Cant. UND]]=0,TABLAINV[[#This Row],[PMV]]*TABLAINV[[#This Row],[Conteo Físico]],TABLAINV[[#This Row],[PMV]]*TABLAINV[[#This Row],[Cant. UND]]),0)</f>
        <v>0</v>
      </c>
      <c r="Y292" s="152">
        <f>IFERROR(ABS(TABLAINV[[#This Row],[PMV]]*TABLAINV[[#This Row],[Diferencia]]),0)</f>
        <v>0</v>
      </c>
      <c r="Z292" s="153">
        <f>IFERROR(VLOOKUP(TABLAINV[[#This Row],[Codigo Estado]],unds!O:P,2,0),"PEND.")</f>
        <v>2001</v>
      </c>
      <c r="AA292" s="153" t="str">
        <f t="shared" si="16"/>
        <v>CD09</v>
      </c>
      <c r="AB292" s="154">
        <f t="shared" ca="1" si="17"/>
        <v>45828</v>
      </c>
      <c r="AC292" s="155"/>
      <c r="AD292" s="155"/>
      <c r="AE292" s="155"/>
      <c r="AF292" s="155"/>
    </row>
    <row r="293" spans="1:32" s="156" customFormat="1" ht="24" customHeight="1" x14ac:dyDescent="0.2">
      <c r="A293" s="157" t="str">
        <f t="shared" si="15"/>
        <v>MRC01</v>
      </c>
      <c r="B293" s="145" t="str">
        <f>IF(TABLAINV[[#This Row],[Z]]="","",D293&amp;"."&amp;TEXT(E293,"000")&amp;"."&amp;TEXT(F293,"000")&amp;"."&amp;TEXT(G293,"000"))</f>
        <v>MR.C01.191.002</v>
      </c>
      <c r="C293" s="146"/>
      <c r="D293" s="147" t="s">
        <v>95</v>
      </c>
      <c r="E293" s="147" t="s">
        <v>96</v>
      </c>
      <c r="F293" s="147">
        <v>191</v>
      </c>
      <c r="G293" s="147">
        <v>2</v>
      </c>
      <c r="H293" s="147">
        <v>767775</v>
      </c>
      <c r="I293" s="147" t="s">
        <v>365</v>
      </c>
      <c r="J293" s="158">
        <v>5</v>
      </c>
      <c r="K293" s="147" t="s">
        <v>64</v>
      </c>
      <c r="L293" s="148" t="s">
        <v>117</v>
      </c>
      <c r="M293" s="147" t="s">
        <v>99</v>
      </c>
      <c r="N293" s="146" t="s">
        <v>91</v>
      </c>
      <c r="O293" s="146">
        <v>5</v>
      </c>
      <c r="P293" s="148">
        <v>5</v>
      </c>
      <c r="Q293" s="148"/>
      <c r="R293" s="147"/>
      <c r="S293" s="149">
        <f>TABLAINV[[#This Row],[Conteo Físico]]-TABLAINV[[#This Row],[Cant. UND]]</f>
        <v>0</v>
      </c>
      <c r="T2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3" s="150" t="str">
        <f>IFERROR(IF(MOD(TABLAINV[[#This Row],[C]],2)=0,"PAR","IMPAR"),"Zona")</f>
        <v>IMPAR</v>
      </c>
      <c r="W293" s="151"/>
      <c r="X293" s="152">
        <f>IFERROR(IF(TABLAINV[[#This Row],[Cant. UND]]=0,TABLAINV[[#This Row],[PMV]]*TABLAINV[[#This Row],[Conteo Físico]],TABLAINV[[#This Row],[PMV]]*TABLAINV[[#This Row],[Cant. UND]]),0)</f>
        <v>0</v>
      </c>
      <c r="Y293" s="152">
        <f>IFERROR(ABS(TABLAINV[[#This Row],[PMV]]*TABLAINV[[#This Row],[Diferencia]]),0)</f>
        <v>0</v>
      </c>
      <c r="Z293" s="153">
        <f>IFERROR(VLOOKUP(TABLAINV[[#This Row],[Codigo Estado]],unds!O:P,2,0),"PEND.")</f>
        <v>2001</v>
      </c>
      <c r="AA293" s="153" t="str">
        <f t="shared" si="16"/>
        <v>CD09</v>
      </c>
      <c r="AB293" s="154">
        <f t="shared" ca="1" si="17"/>
        <v>45828</v>
      </c>
      <c r="AC293" s="155"/>
      <c r="AD293" s="155"/>
      <c r="AE293" s="155"/>
      <c r="AF293" s="155"/>
    </row>
    <row r="294" spans="1:32" s="156" customFormat="1" ht="24" customHeight="1" x14ac:dyDescent="0.2">
      <c r="A294" s="157" t="str">
        <f t="shared" si="15"/>
        <v>MRC01</v>
      </c>
      <c r="B294" s="145" t="str">
        <f>IF(TABLAINV[[#This Row],[Z]]="","",D294&amp;"."&amp;TEXT(E294,"000")&amp;"."&amp;TEXT(F294,"000")&amp;"."&amp;TEXT(G294,"000"))</f>
        <v>MR.C01.191.002</v>
      </c>
      <c r="C294" s="146"/>
      <c r="D294" s="147" t="s">
        <v>95</v>
      </c>
      <c r="E294" s="147" t="s">
        <v>96</v>
      </c>
      <c r="F294" s="147">
        <v>191</v>
      </c>
      <c r="G294" s="147">
        <v>2</v>
      </c>
      <c r="H294" s="147">
        <v>774005</v>
      </c>
      <c r="I294" s="147" t="s">
        <v>366</v>
      </c>
      <c r="J294" s="158">
        <v>5</v>
      </c>
      <c r="K294" s="147" t="s">
        <v>64</v>
      </c>
      <c r="L294" s="148" t="s">
        <v>117</v>
      </c>
      <c r="M294" s="147" t="s">
        <v>99</v>
      </c>
      <c r="N294" s="146" t="s">
        <v>91</v>
      </c>
      <c r="O294" s="146">
        <v>5</v>
      </c>
      <c r="P294" s="148">
        <v>5</v>
      </c>
      <c r="Q294" s="148"/>
      <c r="R294" s="147"/>
      <c r="S294" s="149">
        <f>TABLAINV[[#This Row],[Conteo Físico]]-TABLAINV[[#This Row],[Cant. UND]]</f>
        <v>0</v>
      </c>
      <c r="T2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4" s="150" t="str">
        <f>IFERROR(IF(MOD(TABLAINV[[#This Row],[C]],2)=0,"PAR","IMPAR"),"Zona")</f>
        <v>IMPAR</v>
      </c>
      <c r="W294" s="151"/>
      <c r="X294" s="152">
        <f>IFERROR(IF(TABLAINV[[#This Row],[Cant. UND]]=0,TABLAINV[[#This Row],[PMV]]*TABLAINV[[#This Row],[Conteo Físico]],TABLAINV[[#This Row],[PMV]]*TABLAINV[[#This Row],[Cant. UND]]),0)</f>
        <v>0</v>
      </c>
      <c r="Y294" s="152">
        <f>IFERROR(ABS(TABLAINV[[#This Row],[PMV]]*TABLAINV[[#This Row],[Diferencia]]),0)</f>
        <v>0</v>
      </c>
      <c r="Z294" s="153">
        <f>IFERROR(VLOOKUP(TABLAINV[[#This Row],[Codigo Estado]],unds!O:P,2,0),"PEND.")</f>
        <v>2001</v>
      </c>
      <c r="AA294" s="153" t="str">
        <f t="shared" si="16"/>
        <v>CD09</v>
      </c>
      <c r="AB294" s="154">
        <f t="shared" ca="1" si="17"/>
        <v>45828</v>
      </c>
      <c r="AC294" s="155"/>
      <c r="AD294" s="155"/>
      <c r="AE294" s="155"/>
      <c r="AF294" s="155"/>
    </row>
    <row r="295" spans="1:32" s="156" customFormat="1" ht="24" customHeight="1" x14ac:dyDescent="0.2">
      <c r="A295" s="157" t="str">
        <f t="shared" si="15"/>
        <v>MRC01</v>
      </c>
      <c r="B295" s="145" t="str">
        <f>IF(TABLAINV[[#This Row],[Z]]="","",D295&amp;"."&amp;TEXT(E295,"000")&amp;"."&amp;TEXT(F295,"000")&amp;"."&amp;TEXT(G295,"000"))</f>
        <v>MR.C01.191.002</v>
      </c>
      <c r="C295" s="146"/>
      <c r="D295" s="147" t="s">
        <v>95</v>
      </c>
      <c r="E295" s="147" t="s">
        <v>96</v>
      </c>
      <c r="F295" s="147">
        <v>191</v>
      </c>
      <c r="G295" s="147">
        <v>2</v>
      </c>
      <c r="H295" s="147">
        <v>974365</v>
      </c>
      <c r="I295" s="147" t="s">
        <v>367</v>
      </c>
      <c r="J295" s="158">
        <v>5</v>
      </c>
      <c r="K295" s="147" t="s">
        <v>64</v>
      </c>
      <c r="L295" s="148" t="s">
        <v>117</v>
      </c>
      <c r="M295" s="147" t="s">
        <v>99</v>
      </c>
      <c r="N295" s="146" t="s">
        <v>91</v>
      </c>
      <c r="O295" s="146">
        <v>5</v>
      </c>
      <c r="P295" s="148">
        <v>5</v>
      </c>
      <c r="Q295" s="148"/>
      <c r="R295" s="147"/>
      <c r="S295" s="149">
        <f>TABLAINV[[#This Row],[Conteo Físico]]-TABLAINV[[#This Row],[Cant. UND]]</f>
        <v>0</v>
      </c>
      <c r="T2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5" s="150" t="str">
        <f>IFERROR(IF(MOD(TABLAINV[[#This Row],[C]],2)=0,"PAR","IMPAR"),"Zona")</f>
        <v>IMPAR</v>
      </c>
      <c r="W295" s="151"/>
      <c r="X295" s="152">
        <f>IFERROR(IF(TABLAINV[[#This Row],[Cant. UND]]=0,TABLAINV[[#This Row],[PMV]]*TABLAINV[[#This Row],[Conteo Físico]],TABLAINV[[#This Row],[PMV]]*TABLAINV[[#This Row],[Cant. UND]]),0)</f>
        <v>0</v>
      </c>
      <c r="Y295" s="152">
        <f>IFERROR(ABS(TABLAINV[[#This Row],[PMV]]*TABLAINV[[#This Row],[Diferencia]]),0)</f>
        <v>0</v>
      </c>
      <c r="Z295" s="153">
        <f>IFERROR(VLOOKUP(TABLAINV[[#This Row],[Codigo Estado]],unds!O:P,2,0),"PEND.")</f>
        <v>2001</v>
      </c>
      <c r="AA295" s="153" t="str">
        <f t="shared" si="16"/>
        <v>CD09</v>
      </c>
      <c r="AB295" s="154">
        <f t="shared" ca="1" si="17"/>
        <v>45828</v>
      </c>
      <c r="AC295" s="155"/>
      <c r="AD295" s="155"/>
      <c r="AE295" s="155"/>
      <c r="AF295" s="155"/>
    </row>
    <row r="296" spans="1:32" s="156" customFormat="1" ht="24" customHeight="1" x14ac:dyDescent="0.2">
      <c r="A296" s="157" t="str">
        <f t="shared" si="15"/>
        <v>MRC01</v>
      </c>
      <c r="B296" s="145" t="str">
        <f>IF(TABLAINV[[#This Row],[Z]]="","",D296&amp;"."&amp;TEXT(E296,"000")&amp;"."&amp;TEXT(F296,"000")&amp;"."&amp;TEXT(G296,"000"))</f>
        <v>MR.C01.191.002</v>
      </c>
      <c r="C296" s="146"/>
      <c r="D296" s="147" t="s">
        <v>95</v>
      </c>
      <c r="E296" s="147" t="s">
        <v>96</v>
      </c>
      <c r="F296" s="147">
        <v>191</v>
      </c>
      <c r="G296" s="147">
        <v>2</v>
      </c>
      <c r="H296" s="147">
        <v>997982</v>
      </c>
      <c r="I296" s="147" t="s">
        <v>368</v>
      </c>
      <c r="J296" s="158">
        <v>2</v>
      </c>
      <c r="K296" s="147" t="s">
        <v>64</v>
      </c>
      <c r="L296" s="148" t="s">
        <v>115</v>
      </c>
      <c r="M296" s="147" t="s">
        <v>99</v>
      </c>
      <c r="N296" s="146" t="s">
        <v>91</v>
      </c>
      <c r="O296" s="146">
        <v>2</v>
      </c>
      <c r="P296" s="148">
        <v>2</v>
      </c>
      <c r="Q296" s="148"/>
      <c r="R296" s="147"/>
      <c r="S296" s="149">
        <f>TABLAINV[[#This Row],[Conteo Físico]]-TABLAINV[[#This Row],[Cant. UND]]</f>
        <v>0</v>
      </c>
      <c r="T2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6" s="150" t="str">
        <f>IFERROR(IF(MOD(TABLAINV[[#This Row],[C]],2)=0,"PAR","IMPAR"),"Zona")</f>
        <v>IMPAR</v>
      </c>
      <c r="W296" s="151"/>
      <c r="X296" s="152">
        <f>IFERROR(IF(TABLAINV[[#This Row],[Cant. UND]]=0,TABLAINV[[#This Row],[PMV]]*TABLAINV[[#This Row],[Conteo Físico]],TABLAINV[[#This Row],[PMV]]*TABLAINV[[#This Row],[Cant. UND]]),0)</f>
        <v>0</v>
      </c>
      <c r="Y296" s="152">
        <f>IFERROR(ABS(TABLAINV[[#This Row],[PMV]]*TABLAINV[[#This Row],[Diferencia]]),0)</f>
        <v>0</v>
      </c>
      <c r="Z296" s="153">
        <f>IFERROR(VLOOKUP(TABLAINV[[#This Row],[Codigo Estado]],unds!O:P,2,0),"PEND.")</f>
        <v>2001</v>
      </c>
      <c r="AA296" s="153" t="str">
        <f t="shared" si="16"/>
        <v>CD09</v>
      </c>
      <c r="AB296" s="154">
        <f t="shared" ca="1" si="17"/>
        <v>45828</v>
      </c>
      <c r="AC296" s="155"/>
      <c r="AD296" s="155"/>
      <c r="AE296" s="155"/>
      <c r="AF296" s="155"/>
    </row>
    <row r="297" spans="1:32" s="156" customFormat="1" ht="24" customHeight="1" x14ac:dyDescent="0.2">
      <c r="A297" s="157" t="str">
        <f t="shared" si="15"/>
        <v>MRC01</v>
      </c>
      <c r="B297" s="145" t="str">
        <f>IF(TABLAINV[[#This Row],[Z]]="","",D297&amp;"."&amp;TEXT(E297,"000")&amp;"."&amp;TEXT(F297,"000")&amp;"."&amp;TEXT(G297,"000"))</f>
        <v>MR.C01.191.002</v>
      </c>
      <c r="C297" s="146"/>
      <c r="D297" s="147" t="s">
        <v>95</v>
      </c>
      <c r="E297" s="147" t="s">
        <v>96</v>
      </c>
      <c r="F297" s="147">
        <v>191</v>
      </c>
      <c r="G297" s="147">
        <v>2</v>
      </c>
      <c r="H297" s="147">
        <v>997982</v>
      </c>
      <c r="I297" s="147" t="s">
        <v>368</v>
      </c>
      <c r="J297" s="158">
        <v>2</v>
      </c>
      <c r="K297" s="147" t="s">
        <v>64</v>
      </c>
      <c r="L297" s="148" t="s">
        <v>115</v>
      </c>
      <c r="M297" s="147" t="s">
        <v>99</v>
      </c>
      <c r="N297" s="146" t="s">
        <v>91</v>
      </c>
      <c r="O297" s="146">
        <v>2</v>
      </c>
      <c r="P297" s="148">
        <v>2</v>
      </c>
      <c r="Q297" s="148"/>
      <c r="R297" s="147"/>
      <c r="S297" s="149">
        <f>TABLAINV[[#This Row],[Conteo Físico]]-TABLAINV[[#This Row],[Cant. UND]]</f>
        <v>0</v>
      </c>
      <c r="T2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7" s="150" t="str">
        <f>IFERROR(IF(MOD(TABLAINV[[#This Row],[C]],2)=0,"PAR","IMPAR"),"Zona")</f>
        <v>IMPAR</v>
      </c>
      <c r="W297" s="151"/>
      <c r="X297" s="152">
        <f>IFERROR(IF(TABLAINV[[#This Row],[Cant. UND]]=0,TABLAINV[[#This Row],[PMV]]*TABLAINV[[#This Row],[Conteo Físico]],TABLAINV[[#This Row],[PMV]]*TABLAINV[[#This Row],[Cant. UND]]),0)</f>
        <v>0</v>
      </c>
      <c r="Y297" s="152">
        <f>IFERROR(ABS(TABLAINV[[#This Row],[PMV]]*TABLAINV[[#This Row],[Diferencia]]),0)</f>
        <v>0</v>
      </c>
      <c r="Z297" s="153">
        <f>IFERROR(VLOOKUP(TABLAINV[[#This Row],[Codigo Estado]],unds!O:P,2,0),"PEND.")</f>
        <v>2001</v>
      </c>
      <c r="AA297" s="153" t="str">
        <f t="shared" si="16"/>
        <v>CD09</v>
      </c>
      <c r="AB297" s="154">
        <f t="shared" ca="1" si="17"/>
        <v>45828</v>
      </c>
      <c r="AC297" s="155"/>
      <c r="AD297" s="155"/>
      <c r="AE297" s="155"/>
      <c r="AF297" s="155"/>
    </row>
    <row r="298" spans="1:32" s="156" customFormat="1" ht="24" customHeight="1" x14ac:dyDescent="0.2">
      <c r="A298" s="157" t="str">
        <f t="shared" si="15"/>
        <v>MRC01</v>
      </c>
      <c r="B298" s="145" t="str">
        <f>IF(TABLAINV[[#This Row],[Z]]="","",D298&amp;"."&amp;TEXT(E298,"000")&amp;"."&amp;TEXT(F298,"000")&amp;"."&amp;TEXT(G298,"000"))</f>
        <v>MR.C01.193.001</v>
      </c>
      <c r="C298" s="146"/>
      <c r="D298" s="147" t="s">
        <v>95</v>
      </c>
      <c r="E298" s="147" t="s">
        <v>96</v>
      </c>
      <c r="F298" s="147">
        <v>193</v>
      </c>
      <c r="G298" s="147">
        <v>1</v>
      </c>
      <c r="H298" s="147">
        <v>1023464</v>
      </c>
      <c r="I298" s="147" t="s">
        <v>369</v>
      </c>
      <c r="J298" s="158">
        <v>9</v>
      </c>
      <c r="K298" s="147" t="s">
        <v>64</v>
      </c>
      <c r="L298" s="148" t="s">
        <v>115</v>
      </c>
      <c r="M298" s="147" t="s">
        <v>99</v>
      </c>
      <c r="N298" s="146" t="s">
        <v>91</v>
      </c>
      <c r="O298" s="146">
        <v>9</v>
      </c>
      <c r="P298" s="148">
        <v>9</v>
      </c>
      <c r="Q298" s="148"/>
      <c r="R298" s="147"/>
      <c r="S298" s="149">
        <f>TABLAINV[[#This Row],[Conteo Físico]]-TABLAINV[[#This Row],[Cant. UND]]</f>
        <v>0</v>
      </c>
      <c r="T2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8" s="150" t="str">
        <f>IFERROR(IF(MOD(TABLAINV[[#This Row],[C]],2)=0,"PAR","IMPAR"),"Zona")</f>
        <v>IMPAR</v>
      </c>
      <c r="W298" s="151"/>
      <c r="X298" s="152">
        <f>IFERROR(IF(TABLAINV[[#This Row],[Cant. UND]]=0,TABLAINV[[#This Row],[PMV]]*TABLAINV[[#This Row],[Conteo Físico]],TABLAINV[[#This Row],[PMV]]*TABLAINV[[#This Row],[Cant. UND]]),0)</f>
        <v>0</v>
      </c>
      <c r="Y298" s="152">
        <f>IFERROR(ABS(TABLAINV[[#This Row],[PMV]]*TABLAINV[[#This Row],[Diferencia]]),0)</f>
        <v>0</v>
      </c>
      <c r="Z298" s="153">
        <f>IFERROR(VLOOKUP(TABLAINV[[#This Row],[Codigo Estado]],unds!O:P,2,0),"PEND.")</f>
        <v>2001</v>
      </c>
      <c r="AA298" s="153" t="str">
        <f t="shared" si="16"/>
        <v>CD09</v>
      </c>
      <c r="AB298" s="154">
        <f t="shared" ca="1" si="17"/>
        <v>45828</v>
      </c>
      <c r="AC298" s="155"/>
      <c r="AD298" s="155"/>
      <c r="AE298" s="155"/>
      <c r="AF298" s="155"/>
    </row>
    <row r="299" spans="1:32" s="156" customFormat="1" ht="24" customHeight="1" x14ac:dyDescent="0.2">
      <c r="A299" s="157" t="str">
        <f t="shared" si="15"/>
        <v>MRC01</v>
      </c>
      <c r="B299" s="145" t="str">
        <f>IF(TABLAINV[[#This Row],[Z]]="","",D299&amp;"."&amp;TEXT(E299,"000")&amp;"."&amp;TEXT(F299,"000")&amp;"."&amp;TEXT(G299,"000"))</f>
        <v>MR.C01.193.001</v>
      </c>
      <c r="C299" s="146"/>
      <c r="D299" s="147" t="s">
        <v>95</v>
      </c>
      <c r="E299" s="147" t="s">
        <v>96</v>
      </c>
      <c r="F299" s="147">
        <v>193</v>
      </c>
      <c r="G299" s="147">
        <v>1</v>
      </c>
      <c r="H299" s="147">
        <v>201724</v>
      </c>
      <c r="I299" s="147" t="s">
        <v>370</v>
      </c>
      <c r="J299" s="158">
        <v>4</v>
      </c>
      <c r="K299" s="147" t="s">
        <v>64</v>
      </c>
      <c r="L299" s="148" t="s">
        <v>110</v>
      </c>
      <c r="M299" s="147" t="s">
        <v>135</v>
      </c>
      <c r="N299" s="146" t="s">
        <v>91</v>
      </c>
      <c r="O299" s="146">
        <v>4</v>
      </c>
      <c r="P299" s="148">
        <v>4</v>
      </c>
      <c r="Q299" s="148"/>
      <c r="R299" s="147"/>
      <c r="S299" s="149">
        <f>TABLAINV[[#This Row],[Conteo Físico]]-TABLAINV[[#This Row],[Cant. UND]]</f>
        <v>0</v>
      </c>
      <c r="T2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9" s="150" t="str">
        <f>IFERROR(IF(MOD(TABLAINV[[#This Row],[C]],2)=0,"PAR","IMPAR"),"Zona")</f>
        <v>IMPAR</v>
      </c>
      <c r="W299" s="151"/>
      <c r="X299" s="152">
        <f>IFERROR(IF(TABLAINV[[#This Row],[Cant. UND]]=0,TABLAINV[[#This Row],[PMV]]*TABLAINV[[#This Row],[Conteo Físico]],TABLAINV[[#This Row],[PMV]]*TABLAINV[[#This Row],[Cant. UND]]),0)</f>
        <v>0</v>
      </c>
      <c r="Y299" s="152">
        <f>IFERROR(ABS(TABLAINV[[#This Row],[PMV]]*TABLAINV[[#This Row],[Diferencia]]),0)</f>
        <v>0</v>
      </c>
      <c r="Z299" s="153">
        <f>IFERROR(VLOOKUP(TABLAINV[[#This Row],[Codigo Estado]],unds!O:P,2,0),"PEND.")</f>
        <v>2001</v>
      </c>
      <c r="AA299" s="153" t="str">
        <f t="shared" si="16"/>
        <v>CD09</v>
      </c>
      <c r="AB299" s="154">
        <f t="shared" ca="1" si="17"/>
        <v>45828</v>
      </c>
      <c r="AC299" s="155"/>
      <c r="AD299" s="155"/>
      <c r="AE299" s="155"/>
      <c r="AF299" s="155"/>
    </row>
    <row r="300" spans="1:32" s="156" customFormat="1" ht="24" customHeight="1" x14ac:dyDescent="0.2">
      <c r="A300" s="157" t="str">
        <f t="shared" si="15"/>
        <v>MRC01</v>
      </c>
      <c r="B300" s="145" t="str">
        <f>IF(TABLAINV[[#This Row],[Z]]="","",D300&amp;"."&amp;TEXT(E300,"000")&amp;"."&amp;TEXT(F300,"000")&amp;"."&amp;TEXT(G300,"000"))</f>
        <v>MR.C01.193.001</v>
      </c>
      <c r="C300" s="146"/>
      <c r="D300" s="147" t="s">
        <v>95</v>
      </c>
      <c r="E300" s="147" t="s">
        <v>96</v>
      </c>
      <c r="F300" s="147">
        <v>193</v>
      </c>
      <c r="G300" s="147">
        <v>1</v>
      </c>
      <c r="H300" s="147">
        <v>768743002</v>
      </c>
      <c r="I300" s="147" t="s">
        <v>371</v>
      </c>
      <c r="J300" s="158">
        <v>1</v>
      </c>
      <c r="K300" s="147" t="s">
        <v>64</v>
      </c>
      <c r="L300" s="148" t="s">
        <v>115</v>
      </c>
      <c r="M300" s="147" t="s">
        <v>99</v>
      </c>
      <c r="N300" s="146" t="s">
        <v>91</v>
      </c>
      <c r="O300" s="146">
        <v>1</v>
      </c>
      <c r="P300" s="148">
        <v>1</v>
      </c>
      <c r="Q300" s="148"/>
      <c r="R300" s="147"/>
      <c r="S300" s="149">
        <f>TABLAINV[[#This Row],[Conteo Físico]]-TABLAINV[[#This Row],[Cant. UND]]</f>
        <v>0</v>
      </c>
      <c r="T3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0" s="150" t="str">
        <f>IFERROR(IF(MOD(TABLAINV[[#This Row],[C]],2)=0,"PAR","IMPAR"),"Zona")</f>
        <v>IMPAR</v>
      </c>
      <c r="W300" s="151"/>
      <c r="X300" s="152">
        <f>IFERROR(IF(TABLAINV[[#This Row],[Cant. UND]]=0,TABLAINV[[#This Row],[PMV]]*TABLAINV[[#This Row],[Conteo Físico]],TABLAINV[[#This Row],[PMV]]*TABLAINV[[#This Row],[Cant. UND]]),0)</f>
        <v>0</v>
      </c>
      <c r="Y300" s="152">
        <f>IFERROR(ABS(TABLAINV[[#This Row],[PMV]]*TABLAINV[[#This Row],[Diferencia]]),0)</f>
        <v>0</v>
      </c>
      <c r="Z300" s="153">
        <f>IFERROR(VLOOKUP(TABLAINV[[#This Row],[Codigo Estado]],unds!O:P,2,0),"PEND.")</f>
        <v>2001</v>
      </c>
      <c r="AA300" s="153" t="str">
        <f t="shared" si="16"/>
        <v>CD09</v>
      </c>
      <c r="AB300" s="154">
        <f t="shared" ca="1" si="17"/>
        <v>45828</v>
      </c>
      <c r="AC300" s="155"/>
      <c r="AD300" s="155"/>
      <c r="AE300" s="155"/>
      <c r="AF300" s="155"/>
    </row>
    <row r="301" spans="1:32" s="156" customFormat="1" ht="24" customHeight="1" x14ac:dyDescent="0.2">
      <c r="A301" s="157" t="str">
        <f t="shared" si="15"/>
        <v>MRC01</v>
      </c>
      <c r="B301" s="145" t="str">
        <f>IF(TABLAINV[[#This Row],[Z]]="","",D301&amp;"."&amp;TEXT(E301,"000")&amp;"."&amp;TEXT(F301,"000")&amp;"."&amp;TEXT(G301,"000"))</f>
        <v>MR.C01.193.001</v>
      </c>
      <c r="C301" s="146"/>
      <c r="D301" s="147" t="s">
        <v>95</v>
      </c>
      <c r="E301" s="147" t="s">
        <v>96</v>
      </c>
      <c r="F301" s="147">
        <v>193</v>
      </c>
      <c r="G301" s="147">
        <v>1</v>
      </c>
      <c r="H301" s="147">
        <v>952079003</v>
      </c>
      <c r="I301" s="147" t="s">
        <v>372</v>
      </c>
      <c r="J301" s="158">
        <v>2</v>
      </c>
      <c r="K301" s="147" t="s">
        <v>64</v>
      </c>
      <c r="L301" s="148" t="s">
        <v>115</v>
      </c>
      <c r="M301" s="147" t="s">
        <v>99</v>
      </c>
      <c r="N301" s="146" t="s">
        <v>91</v>
      </c>
      <c r="O301" s="146">
        <v>2</v>
      </c>
      <c r="P301" s="148">
        <v>2</v>
      </c>
      <c r="Q301" s="148"/>
      <c r="R301" s="147"/>
      <c r="S301" s="149">
        <f>TABLAINV[[#This Row],[Conteo Físico]]-TABLAINV[[#This Row],[Cant. UND]]</f>
        <v>0</v>
      </c>
      <c r="T3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1" s="150" t="str">
        <f>IFERROR(IF(MOD(TABLAINV[[#This Row],[C]],2)=0,"PAR","IMPAR"),"Zona")</f>
        <v>IMPAR</v>
      </c>
      <c r="W301" s="151"/>
      <c r="X301" s="152">
        <f>IFERROR(IF(TABLAINV[[#This Row],[Cant. UND]]=0,TABLAINV[[#This Row],[PMV]]*TABLAINV[[#This Row],[Conteo Físico]],TABLAINV[[#This Row],[PMV]]*TABLAINV[[#This Row],[Cant. UND]]),0)</f>
        <v>0</v>
      </c>
      <c r="Y301" s="152">
        <f>IFERROR(ABS(TABLAINV[[#This Row],[PMV]]*TABLAINV[[#This Row],[Diferencia]]),0)</f>
        <v>0</v>
      </c>
      <c r="Z301" s="153">
        <f>IFERROR(VLOOKUP(TABLAINV[[#This Row],[Codigo Estado]],unds!O:P,2,0),"PEND.")</f>
        <v>2001</v>
      </c>
      <c r="AA301" s="153" t="str">
        <f t="shared" si="16"/>
        <v>CD09</v>
      </c>
      <c r="AB301" s="154">
        <f t="shared" ca="1" si="17"/>
        <v>45828</v>
      </c>
      <c r="AC301" s="155"/>
      <c r="AD301" s="155"/>
      <c r="AE301" s="155"/>
      <c r="AF301" s="155"/>
    </row>
    <row r="302" spans="1:32" s="156" customFormat="1" ht="24" customHeight="1" x14ac:dyDescent="0.2">
      <c r="A302" s="157" t="str">
        <f t="shared" si="15"/>
        <v>MRC01</v>
      </c>
      <c r="B302" s="145" t="str">
        <f>IF(TABLAINV[[#This Row],[Z]]="","",D302&amp;"."&amp;TEXT(E302,"000")&amp;"."&amp;TEXT(F302,"000")&amp;"."&amp;TEXT(G302,"000"))</f>
        <v>MR.C01.193.002</v>
      </c>
      <c r="C302" s="146"/>
      <c r="D302" s="147" t="s">
        <v>95</v>
      </c>
      <c r="E302" s="147" t="s">
        <v>96</v>
      </c>
      <c r="F302" s="147">
        <v>193</v>
      </c>
      <c r="G302" s="147">
        <v>2</v>
      </c>
      <c r="H302" s="147">
        <v>252912</v>
      </c>
      <c r="I302" s="147" t="s">
        <v>373</v>
      </c>
      <c r="J302" s="158">
        <v>9</v>
      </c>
      <c r="K302" s="147" t="s">
        <v>64</v>
      </c>
      <c r="L302" s="148" t="s">
        <v>110</v>
      </c>
      <c r="M302" s="147" t="s">
        <v>135</v>
      </c>
      <c r="N302" s="146" t="s">
        <v>91</v>
      </c>
      <c r="O302" s="146">
        <v>9</v>
      </c>
      <c r="P302" s="148">
        <v>9</v>
      </c>
      <c r="Q302" s="148"/>
      <c r="R302" s="147"/>
      <c r="S302" s="149">
        <f>TABLAINV[[#This Row],[Conteo Físico]]-TABLAINV[[#This Row],[Cant. UND]]</f>
        <v>0</v>
      </c>
      <c r="T3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2" s="150" t="str">
        <f>IFERROR(IF(MOD(TABLAINV[[#This Row],[C]],2)=0,"PAR","IMPAR"),"Zona")</f>
        <v>IMPAR</v>
      </c>
      <c r="W302" s="151"/>
      <c r="X302" s="152">
        <f>IFERROR(IF(TABLAINV[[#This Row],[Cant. UND]]=0,TABLAINV[[#This Row],[PMV]]*TABLAINV[[#This Row],[Conteo Físico]],TABLAINV[[#This Row],[PMV]]*TABLAINV[[#This Row],[Cant. UND]]),0)</f>
        <v>0</v>
      </c>
      <c r="Y302" s="152">
        <f>IFERROR(ABS(TABLAINV[[#This Row],[PMV]]*TABLAINV[[#This Row],[Diferencia]]),0)</f>
        <v>0</v>
      </c>
      <c r="Z302" s="153">
        <f>IFERROR(VLOOKUP(TABLAINV[[#This Row],[Codigo Estado]],unds!O:P,2,0),"PEND.")</f>
        <v>2001</v>
      </c>
      <c r="AA302" s="153" t="str">
        <f t="shared" si="16"/>
        <v>CD09</v>
      </c>
      <c r="AB302" s="154">
        <f t="shared" ca="1" si="17"/>
        <v>45828</v>
      </c>
      <c r="AC302" s="155"/>
      <c r="AD302" s="155"/>
      <c r="AE302" s="155"/>
      <c r="AF302" s="155"/>
    </row>
    <row r="303" spans="1:32" s="156" customFormat="1" ht="24" customHeight="1" x14ac:dyDescent="0.2">
      <c r="A303" s="157" t="str">
        <f t="shared" si="15"/>
        <v>MRC01</v>
      </c>
      <c r="B303" s="145" t="str">
        <f>IF(TABLAINV[[#This Row],[Z]]="","",D303&amp;"."&amp;TEXT(E303,"000")&amp;"."&amp;TEXT(F303,"000")&amp;"."&amp;TEXT(G303,"000"))</f>
        <v>MR.C01.193.002</v>
      </c>
      <c r="C303" s="146"/>
      <c r="D303" s="147" t="s">
        <v>95</v>
      </c>
      <c r="E303" s="147" t="s">
        <v>96</v>
      </c>
      <c r="F303" s="147">
        <v>193</v>
      </c>
      <c r="G303" s="147">
        <v>2</v>
      </c>
      <c r="H303" s="147">
        <v>407900</v>
      </c>
      <c r="I303" s="147" t="s">
        <v>374</v>
      </c>
      <c r="J303" s="158">
        <v>2</v>
      </c>
      <c r="K303" s="147" t="s">
        <v>64</v>
      </c>
      <c r="L303" s="148" t="s">
        <v>115</v>
      </c>
      <c r="M303" s="147" t="s">
        <v>99</v>
      </c>
      <c r="N303" s="146" t="s">
        <v>91</v>
      </c>
      <c r="O303" s="146">
        <v>2</v>
      </c>
      <c r="P303" s="148">
        <v>2</v>
      </c>
      <c r="Q303" s="148"/>
      <c r="R303" s="147"/>
      <c r="S303" s="149">
        <f>TABLAINV[[#This Row],[Conteo Físico]]-TABLAINV[[#This Row],[Cant. UND]]</f>
        <v>0</v>
      </c>
      <c r="T3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3" s="150" t="str">
        <f>IFERROR(IF(MOD(TABLAINV[[#This Row],[C]],2)=0,"PAR","IMPAR"),"Zona")</f>
        <v>IMPAR</v>
      </c>
      <c r="W303" s="151"/>
      <c r="X303" s="152">
        <f>IFERROR(IF(TABLAINV[[#This Row],[Cant. UND]]=0,TABLAINV[[#This Row],[PMV]]*TABLAINV[[#This Row],[Conteo Físico]],TABLAINV[[#This Row],[PMV]]*TABLAINV[[#This Row],[Cant. UND]]),0)</f>
        <v>0</v>
      </c>
      <c r="Y303" s="152">
        <f>IFERROR(ABS(TABLAINV[[#This Row],[PMV]]*TABLAINV[[#This Row],[Diferencia]]),0)</f>
        <v>0</v>
      </c>
      <c r="Z303" s="153">
        <f>IFERROR(VLOOKUP(TABLAINV[[#This Row],[Codigo Estado]],unds!O:P,2,0),"PEND.")</f>
        <v>2001</v>
      </c>
      <c r="AA303" s="153" t="str">
        <f t="shared" si="16"/>
        <v>CD09</v>
      </c>
      <c r="AB303" s="154">
        <f t="shared" ca="1" si="17"/>
        <v>45828</v>
      </c>
      <c r="AC303" s="155"/>
      <c r="AD303" s="155"/>
      <c r="AE303" s="155"/>
      <c r="AF303" s="155"/>
    </row>
    <row r="304" spans="1:32" s="156" customFormat="1" ht="24" customHeight="1" x14ac:dyDescent="0.2">
      <c r="A304" s="157" t="str">
        <f t="shared" si="15"/>
        <v>MRC01</v>
      </c>
      <c r="B304" s="145" t="str">
        <f>IF(TABLAINV[[#This Row],[Z]]="","",D304&amp;"."&amp;TEXT(E304,"000")&amp;"."&amp;TEXT(F304,"000")&amp;"."&amp;TEXT(G304,"000"))</f>
        <v>MR.C01.193.002</v>
      </c>
      <c r="C304" s="146"/>
      <c r="D304" s="147" t="s">
        <v>95</v>
      </c>
      <c r="E304" s="147" t="s">
        <v>96</v>
      </c>
      <c r="F304" s="147">
        <v>193</v>
      </c>
      <c r="G304" s="147">
        <v>2</v>
      </c>
      <c r="H304" s="147">
        <v>531493</v>
      </c>
      <c r="I304" s="147" t="s">
        <v>375</v>
      </c>
      <c r="J304" s="158">
        <v>1</v>
      </c>
      <c r="K304" s="147" t="s">
        <v>64</v>
      </c>
      <c r="L304" s="148" t="s">
        <v>117</v>
      </c>
      <c r="M304" s="147" t="s">
        <v>99</v>
      </c>
      <c r="N304" s="146" t="s">
        <v>91</v>
      </c>
      <c r="O304" s="146">
        <v>1</v>
      </c>
      <c r="P304" s="148">
        <v>1</v>
      </c>
      <c r="Q304" s="148"/>
      <c r="R304" s="147"/>
      <c r="S304" s="149">
        <f>TABLAINV[[#This Row],[Conteo Físico]]-TABLAINV[[#This Row],[Cant. UND]]</f>
        <v>0</v>
      </c>
      <c r="T3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4" s="150" t="str">
        <f>IFERROR(IF(MOD(TABLAINV[[#This Row],[C]],2)=0,"PAR","IMPAR"),"Zona")</f>
        <v>IMPAR</v>
      </c>
      <c r="W304" s="151"/>
      <c r="X304" s="152">
        <f>IFERROR(IF(TABLAINV[[#This Row],[Cant. UND]]=0,TABLAINV[[#This Row],[PMV]]*TABLAINV[[#This Row],[Conteo Físico]],TABLAINV[[#This Row],[PMV]]*TABLAINV[[#This Row],[Cant. UND]]),0)</f>
        <v>0</v>
      </c>
      <c r="Y304" s="152">
        <f>IFERROR(ABS(TABLAINV[[#This Row],[PMV]]*TABLAINV[[#This Row],[Diferencia]]),0)</f>
        <v>0</v>
      </c>
      <c r="Z304" s="153">
        <f>IFERROR(VLOOKUP(TABLAINV[[#This Row],[Codigo Estado]],unds!O:P,2,0),"PEND.")</f>
        <v>2001</v>
      </c>
      <c r="AA304" s="153" t="str">
        <f t="shared" si="16"/>
        <v>CD09</v>
      </c>
      <c r="AB304" s="154">
        <f t="shared" ca="1" si="17"/>
        <v>45828</v>
      </c>
      <c r="AC304" s="155"/>
      <c r="AD304" s="155"/>
      <c r="AE304" s="155"/>
      <c r="AF304" s="155"/>
    </row>
    <row r="305" spans="1:32" s="156" customFormat="1" ht="24" customHeight="1" x14ac:dyDescent="0.2">
      <c r="A305" s="157" t="str">
        <f t="shared" si="15"/>
        <v>MRC01</v>
      </c>
      <c r="B305" s="145" t="str">
        <f>IF(TABLAINV[[#This Row],[Z]]="","",D305&amp;"."&amp;TEXT(E305,"000")&amp;"."&amp;TEXT(F305,"000")&amp;"."&amp;TEXT(G305,"000"))</f>
        <v>MR.C01.193.002</v>
      </c>
      <c r="C305" s="146"/>
      <c r="D305" s="147" t="s">
        <v>95</v>
      </c>
      <c r="E305" s="147" t="s">
        <v>96</v>
      </c>
      <c r="F305" s="147">
        <v>193</v>
      </c>
      <c r="G305" s="147">
        <v>2</v>
      </c>
      <c r="H305" s="147">
        <v>916693</v>
      </c>
      <c r="I305" s="147" t="s">
        <v>376</v>
      </c>
      <c r="J305" s="158">
        <v>3</v>
      </c>
      <c r="K305" s="147" t="s">
        <v>64</v>
      </c>
      <c r="L305" s="148" t="s">
        <v>115</v>
      </c>
      <c r="M305" s="147" t="s">
        <v>99</v>
      </c>
      <c r="N305" s="146" t="s">
        <v>91</v>
      </c>
      <c r="O305" s="146">
        <v>3</v>
      </c>
      <c r="P305" s="148">
        <v>3</v>
      </c>
      <c r="Q305" s="148"/>
      <c r="R305" s="147"/>
      <c r="S305" s="149">
        <f>TABLAINV[[#This Row],[Conteo Físico]]-TABLAINV[[#This Row],[Cant. UND]]</f>
        <v>0</v>
      </c>
      <c r="T3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5" s="150" t="str">
        <f>IFERROR(IF(MOD(TABLAINV[[#This Row],[C]],2)=0,"PAR","IMPAR"),"Zona")</f>
        <v>IMPAR</v>
      </c>
      <c r="W305" s="151"/>
      <c r="X305" s="152">
        <f>IFERROR(IF(TABLAINV[[#This Row],[Cant. UND]]=0,TABLAINV[[#This Row],[PMV]]*TABLAINV[[#This Row],[Conteo Físico]],TABLAINV[[#This Row],[PMV]]*TABLAINV[[#This Row],[Cant. UND]]),0)</f>
        <v>0</v>
      </c>
      <c r="Y305" s="152">
        <f>IFERROR(ABS(TABLAINV[[#This Row],[PMV]]*TABLAINV[[#This Row],[Diferencia]]),0)</f>
        <v>0</v>
      </c>
      <c r="Z305" s="153">
        <f>IFERROR(VLOOKUP(TABLAINV[[#This Row],[Codigo Estado]],unds!O:P,2,0),"PEND.")</f>
        <v>2001</v>
      </c>
      <c r="AA305" s="153" t="str">
        <f t="shared" si="16"/>
        <v>CD09</v>
      </c>
      <c r="AB305" s="154">
        <f t="shared" ca="1" si="17"/>
        <v>45828</v>
      </c>
      <c r="AC305" s="155"/>
      <c r="AD305" s="155"/>
      <c r="AE305" s="155"/>
      <c r="AF305" s="155"/>
    </row>
    <row r="306" spans="1:32" s="156" customFormat="1" ht="24" customHeight="1" x14ac:dyDescent="0.2">
      <c r="A306" s="157" t="str">
        <f t="shared" si="15"/>
        <v>MRC01</v>
      </c>
      <c r="B306" s="145" t="str">
        <f>IF(TABLAINV[[#This Row],[Z]]="","",D306&amp;"."&amp;TEXT(E306,"000")&amp;"."&amp;TEXT(F306,"000")&amp;"."&amp;TEXT(G306,"000"))</f>
        <v>MR.C01.199.001</v>
      </c>
      <c r="C306" s="146"/>
      <c r="D306" s="147" t="s">
        <v>95</v>
      </c>
      <c r="E306" s="147" t="s">
        <v>96</v>
      </c>
      <c r="F306" s="147">
        <v>199</v>
      </c>
      <c r="G306" s="147">
        <v>1</v>
      </c>
      <c r="H306" s="147">
        <v>733537002</v>
      </c>
      <c r="I306" s="147" t="s">
        <v>377</v>
      </c>
      <c r="J306" s="158">
        <v>1</v>
      </c>
      <c r="K306" s="147" t="s">
        <v>64</v>
      </c>
      <c r="L306" s="148" t="s">
        <v>115</v>
      </c>
      <c r="M306" s="147" t="s">
        <v>99</v>
      </c>
      <c r="N306" s="146" t="s">
        <v>91</v>
      </c>
      <c r="O306" s="146">
        <v>1</v>
      </c>
      <c r="P306" s="148">
        <v>1</v>
      </c>
      <c r="Q306" s="148"/>
      <c r="R306" s="147"/>
      <c r="S306" s="149">
        <f>TABLAINV[[#This Row],[Conteo Físico]]-TABLAINV[[#This Row],[Cant. UND]]</f>
        <v>0</v>
      </c>
      <c r="T3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6" s="150" t="str">
        <f>IFERROR(IF(MOD(TABLAINV[[#This Row],[C]],2)=0,"PAR","IMPAR"),"Zona")</f>
        <v>IMPAR</v>
      </c>
      <c r="W306" s="151"/>
      <c r="X306" s="152">
        <f>IFERROR(IF(TABLAINV[[#This Row],[Cant. UND]]=0,TABLAINV[[#This Row],[PMV]]*TABLAINV[[#This Row],[Conteo Físico]],TABLAINV[[#This Row],[PMV]]*TABLAINV[[#This Row],[Cant. UND]]),0)</f>
        <v>0</v>
      </c>
      <c r="Y306" s="152">
        <f>IFERROR(ABS(TABLAINV[[#This Row],[PMV]]*TABLAINV[[#This Row],[Diferencia]]),0)</f>
        <v>0</v>
      </c>
      <c r="Z306" s="153">
        <f>IFERROR(VLOOKUP(TABLAINV[[#This Row],[Codigo Estado]],unds!O:P,2,0),"PEND.")</f>
        <v>2001</v>
      </c>
      <c r="AA306" s="153" t="str">
        <f t="shared" si="16"/>
        <v>CD09</v>
      </c>
      <c r="AB306" s="154">
        <f t="shared" ca="1" si="17"/>
        <v>45828</v>
      </c>
      <c r="AC306" s="155"/>
      <c r="AD306" s="155"/>
      <c r="AE306" s="155"/>
      <c r="AF306" s="155"/>
    </row>
    <row r="307" spans="1:32" s="156" customFormat="1" ht="24" customHeight="1" x14ac:dyDescent="0.2">
      <c r="A307" s="157" t="str">
        <f t="shared" si="15"/>
        <v>MRC01</v>
      </c>
      <c r="B307" s="145" t="str">
        <f>IF(TABLAINV[[#This Row],[Z]]="","",D307&amp;"."&amp;TEXT(E307,"000")&amp;"."&amp;TEXT(F307,"000")&amp;"."&amp;TEXT(G307,"000"))</f>
        <v>MR.C01.199.001</v>
      </c>
      <c r="C307" s="146"/>
      <c r="D307" s="147" t="s">
        <v>95</v>
      </c>
      <c r="E307" s="147" t="s">
        <v>96</v>
      </c>
      <c r="F307" s="147">
        <v>199</v>
      </c>
      <c r="G307" s="147">
        <v>1</v>
      </c>
      <c r="H307" s="147">
        <v>768744001</v>
      </c>
      <c r="I307" s="147" t="s">
        <v>378</v>
      </c>
      <c r="J307" s="158">
        <v>4</v>
      </c>
      <c r="K307" s="147" t="s">
        <v>64</v>
      </c>
      <c r="L307" s="148" t="s">
        <v>115</v>
      </c>
      <c r="M307" s="147" t="s">
        <v>99</v>
      </c>
      <c r="N307" s="146" t="s">
        <v>91</v>
      </c>
      <c r="O307" s="146">
        <v>4</v>
      </c>
      <c r="P307" s="148">
        <v>4</v>
      </c>
      <c r="Q307" s="148"/>
      <c r="R307" s="147"/>
      <c r="S307" s="149">
        <f>TABLAINV[[#This Row],[Conteo Físico]]-TABLAINV[[#This Row],[Cant. UND]]</f>
        <v>0</v>
      </c>
      <c r="T3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7" s="150" t="str">
        <f>IFERROR(IF(MOD(TABLAINV[[#This Row],[C]],2)=0,"PAR","IMPAR"),"Zona")</f>
        <v>IMPAR</v>
      </c>
      <c r="W307" s="151"/>
      <c r="X307" s="152">
        <f>IFERROR(IF(TABLAINV[[#This Row],[Cant. UND]]=0,TABLAINV[[#This Row],[PMV]]*TABLAINV[[#This Row],[Conteo Físico]],TABLAINV[[#This Row],[PMV]]*TABLAINV[[#This Row],[Cant. UND]]),0)</f>
        <v>0</v>
      </c>
      <c r="Y307" s="152">
        <f>IFERROR(ABS(TABLAINV[[#This Row],[PMV]]*TABLAINV[[#This Row],[Diferencia]]),0)</f>
        <v>0</v>
      </c>
      <c r="Z307" s="153">
        <f>IFERROR(VLOOKUP(TABLAINV[[#This Row],[Codigo Estado]],unds!O:P,2,0),"PEND.")</f>
        <v>2001</v>
      </c>
      <c r="AA307" s="153" t="str">
        <f t="shared" si="16"/>
        <v>CD09</v>
      </c>
      <c r="AB307" s="154">
        <f t="shared" ca="1" si="17"/>
        <v>45828</v>
      </c>
      <c r="AC307" s="155"/>
      <c r="AD307" s="155"/>
      <c r="AE307" s="155"/>
      <c r="AF307" s="155"/>
    </row>
    <row r="308" spans="1:32" s="156" customFormat="1" ht="24" customHeight="1" x14ac:dyDescent="0.2">
      <c r="A308" s="157" t="str">
        <f t="shared" si="15"/>
        <v>MRC01</v>
      </c>
      <c r="B308" s="145" t="str">
        <f>IF(TABLAINV[[#This Row],[Z]]="","",D308&amp;"."&amp;TEXT(E308,"000")&amp;"."&amp;TEXT(F308,"000")&amp;"."&amp;TEXT(G308,"000"))</f>
        <v>MR.C01.199.002</v>
      </c>
      <c r="C308" s="146"/>
      <c r="D308" s="147" t="s">
        <v>95</v>
      </c>
      <c r="E308" s="147" t="s">
        <v>96</v>
      </c>
      <c r="F308" s="147">
        <v>199</v>
      </c>
      <c r="G308" s="147">
        <v>2</v>
      </c>
      <c r="H308" s="147">
        <v>532156</v>
      </c>
      <c r="I308" s="147" t="s">
        <v>379</v>
      </c>
      <c r="J308" s="158">
        <v>4</v>
      </c>
      <c r="K308" s="147" t="s">
        <v>64</v>
      </c>
      <c r="L308" s="148" t="s">
        <v>117</v>
      </c>
      <c r="M308" s="147" t="s">
        <v>99</v>
      </c>
      <c r="N308" s="146" t="s">
        <v>91</v>
      </c>
      <c r="O308" s="146">
        <v>4</v>
      </c>
      <c r="P308" s="148">
        <v>4</v>
      </c>
      <c r="Q308" s="148"/>
      <c r="R308" s="147"/>
      <c r="S308" s="149">
        <f>TABLAINV[[#This Row],[Conteo Físico]]-TABLAINV[[#This Row],[Cant. UND]]</f>
        <v>0</v>
      </c>
      <c r="T3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8" s="150" t="str">
        <f>IFERROR(IF(MOD(TABLAINV[[#This Row],[C]],2)=0,"PAR","IMPAR"),"Zona")</f>
        <v>IMPAR</v>
      </c>
      <c r="W308" s="151"/>
      <c r="X308" s="152">
        <f>IFERROR(IF(TABLAINV[[#This Row],[Cant. UND]]=0,TABLAINV[[#This Row],[PMV]]*TABLAINV[[#This Row],[Conteo Físico]],TABLAINV[[#This Row],[PMV]]*TABLAINV[[#This Row],[Cant. UND]]),0)</f>
        <v>0</v>
      </c>
      <c r="Y308" s="152">
        <f>IFERROR(ABS(TABLAINV[[#This Row],[PMV]]*TABLAINV[[#This Row],[Diferencia]]),0)</f>
        <v>0</v>
      </c>
      <c r="Z308" s="153">
        <f>IFERROR(VLOOKUP(TABLAINV[[#This Row],[Codigo Estado]],unds!O:P,2,0),"PEND.")</f>
        <v>2001</v>
      </c>
      <c r="AA308" s="153" t="str">
        <f t="shared" si="16"/>
        <v>CD09</v>
      </c>
      <c r="AB308" s="154">
        <f t="shared" ca="1" si="17"/>
        <v>45828</v>
      </c>
      <c r="AC308" s="155"/>
      <c r="AD308" s="155"/>
      <c r="AE308" s="155"/>
      <c r="AF308" s="155"/>
    </row>
    <row r="309" spans="1:32" s="156" customFormat="1" ht="24" customHeight="1" x14ac:dyDescent="0.2">
      <c r="A309" s="157" t="str">
        <f t="shared" si="15"/>
        <v>MRC01</v>
      </c>
      <c r="B309" s="145" t="str">
        <f>IF(TABLAINV[[#This Row],[Z]]="","",D309&amp;"."&amp;TEXT(E309,"000")&amp;"."&amp;TEXT(F309,"000")&amp;"."&amp;TEXT(G309,"000"))</f>
        <v>MR.C01.199.002</v>
      </c>
      <c r="C309" s="146"/>
      <c r="D309" s="147" t="s">
        <v>95</v>
      </c>
      <c r="E309" s="147" t="s">
        <v>96</v>
      </c>
      <c r="F309" s="147">
        <v>199</v>
      </c>
      <c r="G309" s="147">
        <v>2</v>
      </c>
      <c r="H309" s="147">
        <v>76762</v>
      </c>
      <c r="I309" s="147" t="s">
        <v>380</v>
      </c>
      <c r="J309" s="158">
        <v>8</v>
      </c>
      <c r="K309" s="147" t="s">
        <v>64</v>
      </c>
      <c r="L309" s="148" t="s">
        <v>110</v>
      </c>
      <c r="M309" s="147" t="s">
        <v>135</v>
      </c>
      <c r="N309" s="146" t="s">
        <v>91</v>
      </c>
      <c r="O309" s="146">
        <v>8</v>
      </c>
      <c r="P309" s="148">
        <v>8</v>
      </c>
      <c r="Q309" s="148"/>
      <c r="R309" s="147"/>
      <c r="S309" s="149">
        <f>TABLAINV[[#This Row],[Conteo Físico]]-TABLAINV[[#This Row],[Cant. UND]]</f>
        <v>0</v>
      </c>
      <c r="T3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9" s="150" t="str">
        <f>IFERROR(IF(MOD(TABLAINV[[#This Row],[C]],2)=0,"PAR","IMPAR"),"Zona")</f>
        <v>IMPAR</v>
      </c>
      <c r="W309" s="151"/>
      <c r="X309" s="152">
        <f>IFERROR(IF(TABLAINV[[#This Row],[Cant. UND]]=0,TABLAINV[[#This Row],[PMV]]*TABLAINV[[#This Row],[Conteo Físico]],TABLAINV[[#This Row],[PMV]]*TABLAINV[[#This Row],[Cant. UND]]),0)</f>
        <v>0</v>
      </c>
      <c r="Y309" s="152">
        <f>IFERROR(ABS(TABLAINV[[#This Row],[PMV]]*TABLAINV[[#This Row],[Diferencia]]),0)</f>
        <v>0</v>
      </c>
      <c r="Z309" s="153">
        <f>IFERROR(VLOOKUP(TABLAINV[[#This Row],[Codigo Estado]],unds!O:P,2,0),"PEND.")</f>
        <v>2001</v>
      </c>
      <c r="AA309" s="153" t="str">
        <f t="shared" si="16"/>
        <v>CD09</v>
      </c>
      <c r="AB309" s="154">
        <f t="shared" ca="1" si="17"/>
        <v>45828</v>
      </c>
      <c r="AC309" s="155"/>
      <c r="AD309" s="155"/>
      <c r="AE309" s="155"/>
      <c r="AF309" s="155"/>
    </row>
    <row r="310" spans="1:32" s="156" customFormat="1" ht="24" customHeight="1" x14ac:dyDescent="0.2">
      <c r="A310" s="157" t="str">
        <f t="shared" si="15"/>
        <v>MRC01</v>
      </c>
      <c r="B310" s="145" t="str">
        <f>IF(TABLAINV[[#This Row],[Z]]="","",D310&amp;"."&amp;TEXT(E310,"000")&amp;"."&amp;TEXT(F310,"000")&amp;"."&amp;TEXT(G310,"000"))</f>
        <v>MR.C01.199.002</v>
      </c>
      <c r="C310" s="146"/>
      <c r="D310" s="147" t="s">
        <v>95</v>
      </c>
      <c r="E310" s="147" t="s">
        <v>96</v>
      </c>
      <c r="F310" s="147">
        <v>199</v>
      </c>
      <c r="G310" s="147">
        <v>2</v>
      </c>
      <c r="H310" s="147">
        <v>768651</v>
      </c>
      <c r="I310" s="147" t="s">
        <v>381</v>
      </c>
      <c r="J310" s="158">
        <v>3</v>
      </c>
      <c r="K310" s="147" t="s">
        <v>64</v>
      </c>
      <c r="L310" s="148" t="s">
        <v>117</v>
      </c>
      <c r="M310" s="147" t="s">
        <v>99</v>
      </c>
      <c r="N310" s="146" t="s">
        <v>91</v>
      </c>
      <c r="O310" s="146">
        <v>3</v>
      </c>
      <c r="P310" s="148">
        <v>3</v>
      </c>
      <c r="Q310" s="148"/>
      <c r="R310" s="147"/>
      <c r="S310" s="149">
        <f>TABLAINV[[#This Row],[Conteo Físico]]-TABLAINV[[#This Row],[Cant. UND]]</f>
        <v>0</v>
      </c>
      <c r="T3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0" s="150" t="str">
        <f>IFERROR(IF(MOD(TABLAINV[[#This Row],[C]],2)=0,"PAR","IMPAR"),"Zona")</f>
        <v>IMPAR</v>
      </c>
      <c r="W310" s="151"/>
      <c r="X310" s="152">
        <f>IFERROR(IF(TABLAINV[[#This Row],[Cant. UND]]=0,TABLAINV[[#This Row],[PMV]]*TABLAINV[[#This Row],[Conteo Físico]],TABLAINV[[#This Row],[PMV]]*TABLAINV[[#This Row],[Cant. UND]]),0)</f>
        <v>0</v>
      </c>
      <c r="Y310" s="152">
        <f>IFERROR(ABS(TABLAINV[[#This Row],[PMV]]*TABLAINV[[#This Row],[Diferencia]]),0)</f>
        <v>0</v>
      </c>
      <c r="Z310" s="153">
        <f>IFERROR(VLOOKUP(TABLAINV[[#This Row],[Codigo Estado]],unds!O:P,2,0),"PEND.")</f>
        <v>2001</v>
      </c>
      <c r="AA310" s="153" t="str">
        <f t="shared" si="16"/>
        <v>CD09</v>
      </c>
      <c r="AB310" s="154">
        <f t="shared" ca="1" si="17"/>
        <v>45828</v>
      </c>
      <c r="AC310" s="155"/>
      <c r="AD310" s="155"/>
      <c r="AE310" s="155"/>
      <c r="AF310" s="155"/>
    </row>
    <row r="311" spans="1:32" s="156" customFormat="1" ht="24" customHeight="1" x14ac:dyDescent="0.2">
      <c r="A311" s="157" t="str">
        <f t="shared" si="15"/>
        <v>MRC01</v>
      </c>
      <c r="B311" s="145" t="str">
        <f>IF(TABLAINV[[#This Row],[Z]]="","",D311&amp;"."&amp;TEXT(E311,"000")&amp;"."&amp;TEXT(F311,"000")&amp;"."&amp;TEXT(G311,"000"))</f>
        <v>MR.C01.201.001</v>
      </c>
      <c r="C311" s="146"/>
      <c r="D311" s="147" t="s">
        <v>95</v>
      </c>
      <c r="E311" s="147" t="s">
        <v>96</v>
      </c>
      <c r="F311" s="147">
        <v>201</v>
      </c>
      <c r="G311" s="147">
        <v>1</v>
      </c>
      <c r="H311" s="147">
        <v>19621</v>
      </c>
      <c r="I311" s="147" t="s">
        <v>382</v>
      </c>
      <c r="J311" s="158">
        <v>3</v>
      </c>
      <c r="K311" s="147" t="s">
        <v>64</v>
      </c>
      <c r="L311" s="148" t="s">
        <v>110</v>
      </c>
      <c r="M311" s="147" t="s">
        <v>135</v>
      </c>
      <c r="N311" s="146" t="s">
        <v>91</v>
      </c>
      <c r="O311" s="146">
        <v>3</v>
      </c>
      <c r="P311" s="148">
        <v>3</v>
      </c>
      <c r="Q311" s="148"/>
      <c r="R311" s="147"/>
      <c r="S311" s="149">
        <f>TABLAINV[[#This Row],[Conteo Físico]]-TABLAINV[[#This Row],[Cant. UND]]</f>
        <v>0</v>
      </c>
      <c r="T3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1" s="150" t="str">
        <f>IFERROR(IF(MOD(TABLAINV[[#This Row],[C]],2)=0,"PAR","IMPAR"),"Zona")</f>
        <v>IMPAR</v>
      </c>
      <c r="W311" s="151"/>
      <c r="X311" s="152">
        <f>IFERROR(IF(TABLAINV[[#This Row],[Cant. UND]]=0,TABLAINV[[#This Row],[PMV]]*TABLAINV[[#This Row],[Conteo Físico]],TABLAINV[[#This Row],[PMV]]*TABLAINV[[#This Row],[Cant. UND]]),0)</f>
        <v>0</v>
      </c>
      <c r="Y311" s="152">
        <f>IFERROR(ABS(TABLAINV[[#This Row],[PMV]]*TABLAINV[[#This Row],[Diferencia]]),0)</f>
        <v>0</v>
      </c>
      <c r="Z311" s="153">
        <f>IFERROR(VLOOKUP(TABLAINV[[#This Row],[Codigo Estado]],unds!O:P,2,0),"PEND.")</f>
        <v>2001</v>
      </c>
      <c r="AA311" s="153" t="str">
        <f t="shared" si="16"/>
        <v>CD09</v>
      </c>
      <c r="AB311" s="154">
        <f t="shared" ca="1" si="17"/>
        <v>45828</v>
      </c>
      <c r="AC311" s="155"/>
      <c r="AD311" s="155"/>
      <c r="AE311" s="155"/>
      <c r="AF311" s="155"/>
    </row>
    <row r="312" spans="1:32" s="156" customFormat="1" ht="24" customHeight="1" x14ac:dyDescent="0.2">
      <c r="A312" s="157" t="str">
        <f t="shared" si="15"/>
        <v>MRC01</v>
      </c>
      <c r="B312" s="145" t="str">
        <f>IF(TABLAINV[[#This Row],[Z]]="","",D312&amp;"."&amp;TEXT(E312,"000")&amp;"."&amp;TEXT(F312,"000")&amp;"."&amp;TEXT(G312,"000"))</f>
        <v>MR.C01.201.001</v>
      </c>
      <c r="C312" s="146"/>
      <c r="D312" s="147" t="s">
        <v>95</v>
      </c>
      <c r="E312" s="147" t="s">
        <v>96</v>
      </c>
      <c r="F312" s="147">
        <v>201</v>
      </c>
      <c r="G312" s="147">
        <v>1</v>
      </c>
      <c r="H312" s="147">
        <v>929130003</v>
      </c>
      <c r="I312" s="147" t="s">
        <v>383</v>
      </c>
      <c r="J312" s="158">
        <v>5</v>
      </c>
      <c r="K312" s="147" t="s">
        <v>64</v>
      </c>
      <c r="L312" s="148" t="s">
        <v>117</v>
      </c>
      <c r="M312" s="147" t="s">
        <v>99</v>
      </c>
      <c r="N312" s="146" t="s">
        <v>91</v>
      </c>
      <c r="O312" s="146">
        <v>5</v>
      </c>
      <c r="P312" s="148">
        <v>5</v>
      </c>
      <c r="Q312" s="148"/>
      <c r="R312" s="147"/>
      <c r="S312" s="149">
        <f>TABLAINV[[#This Row],[Conteo Físico]]-TABLAINV[[#This Row],[Cant. UND]]</f>
        <v>0</v>
      </c>
      <c r="T3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2" s="150" t="str">
        <f>IFERROR(IF(MOD(TABLAINV[[#This Row],[C]],2)=0,"PAR","IMPAR"),"Zona")</f>
        <v>IMPAR</v>
      </c>
      <c r="W312" s="151"/>
      <c r="X312" s="152">
        <f>IFERROR(IF(TABLAINV[[#This Row],[Cant. UND]]=0,TABLAINV[[#This Row],[PMV]]*TABLAINV[[#This Row],[Conteo Físico]],TABLAINV[[#This Row],[PMV]]*TABLAINV[[#This Row],[Cant. UND]]),0)</f>
        <v>0</v>
      </c>
      <c r="Y312" s="152">
        <f>IFERROR(ABS(TABLAINV[[#This Row],[PMV]]*TABLAINV[[#This Row],[Diferencia]]),0)</f>
        <v>0</v>
      </c>
      <c r="Z312" s="153">
        <f>IFERROR(VLOOKUP(TABLAINV[[#This Row],[Codigo Estado]],unds!O:P,2,0),"PEND.")</f>
        <v>2001</v>
      </c>
      <c r="AA312" s="153" t="str">
        <f t="shared" si="16"/>
        <v>CD09</v>
      </c>
      <c r="AB312" s="154">
        <f t="shared" ca="1" si="17"/>
        <v>45828</v>
      </c>
      <c r="AC312" s="155"/>
      <c r="AD312" s="155"/>
      <c r="AE312" s="155"/>
      <c r="AF312" s="155"/>
    </row>
    <row r="313" spans="1:32" s="156" customFormat="1" ht="24" customHeight="1" x14ac:dyDescent="0.2">
      <c r="A313" s="157" t="str">
        <f t="shared" si="15"/>
        <v>MRC01</v>
      </c>
      <c r="B313" s="145" t="str">
        <f>IF(TABLAINV[[#This Row],[Z]]="","",D313&amp;"."&amp;TEXT(E313,"000")&amp;"."&amp;TEXT(F313,"000")&amp;"."&amp;TEXT(G313,"000"))</f>
        <v>MR.C01.201.002</v>
      </c>
      <c r="C313" s="146"/>
      <c r="D313" s="147" t="s">
        <v>95</v>
      </c>
      <c r="E313" s="147" t="s">
        <v>96</v>
      </c>
      <c r="F313" s="147">
        <v>201</v>
      </c>
      <c r="G313" s="147">
        <v>2</v>
      </c>
      <c r="H313" s="147">
        <v>3746</v>
      </c>
      <c r="I313" s="147" t="s">
        <v>353</v>
      </c>
      <c r="J313" s="158">
        <v>3</v>
      </c>
      <c r="K313" s="147" t="s">
        <v>64</v>
      </c>
      <c r="L313" s="148" t="s">
        <v>110</v>
      </c>
      <c r="M313" s="147" t="s">
        <v>135</v>
      </c>
      <c r="N313" s="146" t="s">
        <v>91</v>
      </c>
      <c r="O313" s="146">
        <v>3</v>
      </c>
      <c r="P313" s="148">
        <v>3</v>
      </c>
      <c r="Q313" s="148"/>
      <c r="R313" s="147"/>
      <c r="S313" s="149">
        <f>TABLAINV[[#This Row],[Conteo Físico]]-TABLAINV[[#This Row],[Cant. UND]]</f>
        <v>0</v>
      </c>
      <c r="T3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3" s="150" t="str">
        <f>IFERROR(IF(MOD(TABLAINV[[#This Row],[C]],2)=0,"PAR","IMPAR"),"Zona")</f>
        <v>IMPAR</v>
      </c>
      <c r="W313" s="151"/>
      <c r="X313" s="152">
        <f>IFERROR(IF(TABLAINV[[#This Row],[Cant. UND]]=0,TABLAINV[[#This Row],[PMV]]*TABLAINV[[#This Row],[Conteo Físico]],TABLAINV[[#This Row],[PMV]]*TABLAINV[[#This Row],[Cant. UND]]),0)</f>
        <v>0</v>
      </c>
      <c r="Y313" s="152">
        <f>IFERROR(ABS(TABLAINV[[#This Row],[PMV]]*TABLAINV[[#This Row],[Diferencia]]),0)</f>
        <v>0</v>
      </c>
      <c r="Z313" s="153">
        <f>IFERROR(VLOOKUP(TABLAINV[[#This Row],[Codigo Estado]],unds!O:P,2,0),"PEND.")</f>
        <v>2001</v>
      </c>
      <c r="AA313" s="153" t="str">
        <f t="shared" si="16"/>
        <v>CD09</v>
      </c>
      <c r="AB313" s="154">
        <f t="shared" ca="1" si="17"/>
        <v>45828</v>
      </c>
      <c r="AC313" s="155"/>
      <c r="AD313" s="155"/>
      <c r="AE313" s="155"/>
      <c r="AF313" s="155"/>
    </row>
    <row r="314" spans="1:32" s="156" customFormat="1" ht="24" customHeight="1" x14ac:dyDescent="0.2">
      <c r="A314" s="157" t="str">
        <f t="shared" si="15"/>
        <v>MRC01</v>
      </c>
      <c r="B314" s="145" t="str">
        <f>IF(TABLAINV[[#This Row],[Z]]="","",D314&amp;"."&amp;TEXT(E314,"000")&amp;"."&amp;TEXT(F314,"000")&amp;"."&amp;TEXT(G314,"000"))</f>
        <v>MR.C01.201.002</v>
      </c>
      <c r="C314" s="146"/>
      <c r="D314" s="147" t="s">
        <v>95</v>
      </c>
      <c r="E314" s="147" t="s">
        <v>96</v>
      </c>
      <c r="F314" s="147">
        <v>201</v>
      </c>
      <c r="G314" s="147">
        <v>2</v>
      </c>
      <c r="H314" s="147">
        <v>549446</v>
      </c>
      <c r="I314" s="147" t="s">
        <v>384</v>
      </c>
      <c r="J314" s="158">
        <v>2</v>
      </c>
      <c r="K314" s="147" t="s">
        <v>64</v>
      </c>
      <c r="L314" s="148" t="s">
        <v>117</v>
      </c>
      <c r="M314" s="147" t="s">
        <v>99</v>
      </c>
      <c r="N314" s="146" t="s">
        <v>91</v>
      </c>
      <c r="O314" s="146">
        <v>2</v>
      </c>
      <c r="P314" s="148">
        <v>2</v>
      </c>
      <c r="Q314" s="148"/>
      <c r="R314" s="147"/>
      <c r="S314" s="149">
        <f>TABLAINV[[#This Row],[Conteo Físico]]-TABLAINV[[#This Row],[Cant. UND]]</f>
        <v>0</v>
      </c>
      <c r="T3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4" s="150" t="str">
        <f>IFERROR(IF(MOD(TABLAINV[[#This Row],[C]],2)=0,"PAR","IMPAR"),"Zona")</f>
        <v>IMPAR</v>
      </c>
      <c r="W314" s="151"/>
      <c r="X314" s="152">
        <f>IFERROR(IF(TABLAINV[[#This Row],[Cant. UND]]=0,TABLAINV[[#This Row],[PMV]]*TABLAINV[[#This Row],[Conteo Físico]],TABLAINV[[#This Row],[PMV]]*TABLAINV[[#This Row],[Cant. UND]]),0)</f>
        <v>0</v>
      </c>
      <c r="Y314" s="152">
        <f>IFERROR(ABS(TABLAINV[[#This Row],[PMV]]*TABLAINV[[#This Row],[Diferencia]]),0)</f>
        <v>0</v>
      </c>
      <c r="Z314" s="153">
        <f>IFERROR(VLOOKUP(TABLAINV[[#This Row],[Codigo Estado]],unds!O:P,2,0),"PEND.")</f>
        <v>2001</v>
      </c>
      <c r="AA314" s="153" t="str">
        <f t="shared" si="16"/>
        <v>CD09</v>
      </c>
      <c r="AB314" s="154">
        <f t="shared" ca="1" si="17"/>
        <v>45828</v>
      </c>
      <c r="AC314" s="155"/>
      <c r="AD314" s="155"/>
      <c r="AE314" s="155"/>
      <c r="AF314" s="155"/>
    </row>
    <row r="315" spans="1:32" s="156" customFormat="1" ht="24" customHeight="1" x14ac:dyDescent="0.2">
      <c r="A315" s="157" t="str">
        <f t="shared" si="15"/>
        <v>MRC01</v>
      </c>
      <c r="B315" s="145" t="str">
        <f>IF(TABLAINV[[#This Row],[Z]]="","",D315&amp;"."&amp;TEXT(E315,"000")&amp;"."&amp;TEXT(F315,"000")&amp;"."&amp;TEXT(G315,"000"))</f>
        <v>MR.C01.201.003</v>
      </c>
      <c r="C315" s="146"/>
      <c r="D315" s="147" t="s">
        <v>95</v>
      </c>
      <c r="E315" s="147" t="s">
        <v>96</v>
      </c>
      <c r="F315" s="147">
        <v>201</v>
      </c>
      <c r="G315" s="147">
        <v>3</v>
      </c>
      <c r="H315" s="147">
        <v>1022887</v>
      </c>
      <c r="I315" s="147" t="s">
        <v>385</v>
      </c>
      <c r="J315" s="158">
        <v>11</v>
      </c>
      <c r="K315" s="147" t="s">
        <v>64</v>
      </c>
      <c r="L315" s="148" t="s">
        <v>115</v>
      </c>
      <c r="M315" s="147" t="s">
        <v>99</v>
      </c>
      <c r="N315" s="146" t="s">
        <v>91</v>
      </c>
      <c r="O315" s="146">
        <v>11</v>
      </c>
      <c r="P315" s="148">
        <v>11</v>
      </c>
      <c r="Q315" s="148"/>
      <c r="R315" s="147"/>
      <c r="S315" s="149">
        <f>TABLAINV[[#This Row],[Conteo Físico]]-TABLAINV[[#This Row],[Cant. UND]]</f>
        <v>0</v>
      </c>
      <c r="T3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5" s="150" t="str">
        <f>IFERROR(IF(MOD(TABLAINV[[#This Row],[C]],2)=0,"PAR","IMPAR"),"Zona")</f>
        <v>IMPAR</v>
      </c>
      <c r="W315" s="151"/>
      <c r="X315" s="152">
        <f>IFERROR(IF(TABLAINV[[#This Row],[Cant. UND]]=0,TABLAINV[[#This Row],[PMV]]*TABLAINV[[#This Row],[Conteo Físico]],TABLAINV[[#This Row],[PMV]]*TABLAINV[[#This Row],[Cant. UND]]),0)</f>
        <v>0</v>
      </c>
      <c r="Y315" s="152">
        <f>IFERROR(ABS(TABLAINV[[#This Row],[PMV]]*TABLAINV[[#This Row],[Diferencia]]),0)</f>
        <v>0</v>
      </c>
      <c r="Z315" s="153">
        <f>IFERROR(VLOOKUP(TABLAINV[[#This Row],[Codigo Estado]],unds!O:P,2,0),"PEND.")</f>
        <v>2001</v>
      </c>
      <c r="AA315" s="153" t="str">
        <f t="shared" si="16"/>
        <v>CD09</v>
      </c>
      <c r="AB315" s="154">
        <f t="shared" ca="1" si="17"/>
        <v>45828</v>
      </c>
      <c r="AC315" s="155"/>
      <c r="AD315" s="155"/>
      <c r="AE315" s="155"/>
      <c r="AF315" s="155"/>
    </row>
    <row r="316" spans="1:32" s="156" customFormat="1" ht="24" customHeight="1" x14ac:dyDescent="0.2">
      <c r="A316" s="157" t="str">
        <f t="shared" si="15"/>
        <v>MRC01</v>
      </c>
      <c r="B316" s="145" t="str">
        <f>IF(TABLAINV[[#This Row],[Z]]="","",D316&amp;"."&amp;TEXT(E316,"000")&amp;"."&amp;TEXT(F316,"000")&amp;"."&amp;TEXT(G316,"000"))</f>
        <v>MR.C01.201.003</v>
      </c>
      <c r="C316" s="146"/>
      <c r="D316" s="147" t="s">
        <v>95</v>
      </c>
      <c r="E316" s="147" t="s">
        <v>96</v>
      </c>
      <c r="F316" s="147">
        <v>201</v>
      </c>
      <c r="G316" s="147">
        <v>3</v>
      </c>
      <c r="H316" s="147">
        <v>960980</v>
      </c>
      <c r="I316" s="147" t="s">
        <v>386</v>
      </c>
      <c r="J316" s="158">
        <v>2</v>
      </c>
      <c r="K316" s="147" t="s">
        <v>64</v>
      </c>
      <c r="L316" s="148" t="s">
        <v>244</v>
      </c>
      <c r="M316" s="147" t="s">
        <v>99</v>
      </c>
      <c r="N316" s="146" t="s">
        <v>91</v>
      </c>
      <c r="O316" s="146">
        <v>2</v>
      </c>
      <c r="P316" s="148">
        <v>2</v>
      </c>
      <c r="Q316" s="148"/>
      <c r="R316" s="147"/>
      <c r="S316" s="149">
        <f>TABLAINV[[#This Row],[Conteo Físico]]-TABLAINV[[#This Row],[Cant. UND]]</f>
        <v>0</v>
      </c>
      <c r="T3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6" s="150" t="str">
        <f>IFERROR(IF(MOD(TABLAINV[[#This Row],[C]],2)=0,"PAR","IMPAR"),"Zona")</f>
        <v>IMPAR</v>
      </c>
      <c r="W316" s="151"/>
      <c r="X316" s="152">
        <f>IFERROR(IF(TABLAINV[[#This Row],[Cant. UND]]=0,TABLAINV[[#This Row],[PMV]]*TABLAINV[[#This Row],[Conteo Físico]],TABLAINV[[#This Row],[PMV]]*TABLAINV[[#This Row],[Cant. UND]]),0)</f>
        <v>0</v>
      </c>
      <c r="Y316" s="152">
        <f>IFERROR(ABS(TABLAINV[[#This Row],[PMV]]*TABLAINV[[#This Row],[Diferencia]]),0)</f>
        <v>0</v>
      </c>
      <c r="Z316" s="153">
        <f>IFERROR(VLOOKUP(TABLAINV[[#This Row],[Codigo Estado]],unds!O:P,2,0),"PEND.")</f>
        <v>2001</v>
      </c>
      <c r="AA316" s="153" t="str">
        <f t="shared" si="16"/>
        <v>CD09</v>
      </c>
      <c r="AB316" s="154">
        <f t="shared" ca="1" si="17"/>
        <v>45828</v>
      </c>
      <c r="AC316" s="155"/>
      <c r="AD316" s="155"/>
      <c r="AE316" s="155"/>
      <c r="AF316" s="155"/>
    </row>
    <row r="317" spans="1:32" s="156" customFormat="1" ht="24" customHeight="1" x14ac:dyDescent="0.2">
      <c r="A317" s="157" t="str">
        <f t="shared" si="15"/>
        <v>MRC01</v>
      </c>
      <c r="B317" s="145" t="str">
        <f>IF(TABLAINV[[#This Row],[Z]]="","",D317&amp;"."&amp;TEXT(E317,"000")&amp;"."&amp;TEXT(F317,"000")&amp;"."&amp;TEXT(G317,"000"))</f>
        <v>MR.C01.207.001</v>
      </c>
      <c r="C317" s="146"/>
      <c r="D317" s="147" t="s">
        <v>95</v>
      </c>
      <c r="E317" s="147" t="s">
        <v>96</v>
      </c>
      <c r="F317" s="147">
        <v>207</v>
      </c>
      <c r="G317" s="147">
        <v>1</v>
      </c>
      <c r="H317" s="147">
        <v>17534</v>
      </c>
      <c r="I317" s="147" t="s">
        <v>336</v>
      </c>
      <c r="J317" s="158">
        <v>4</v>
      </c>
      <c r="K317" s="147" t="s">
        <v>64</v>
      </c>
      <c r="L317" s="148" t="s">
        <v>110</v>
      </c>
      <c r="M317" s="147" t="s">
        <v>135</v>
      </c>
      <c r="N317" s="146" t="s">
        <v>91</v>
      </c>
      <c r="O317" s="146">
        <v>4</v>
      </c>
      <c r="P317" s="148">
        <v>4</v>
      </c>
      <c r="Q317" s="148"/>
      <c r="R317" s="147"/>
      <c r="S317" s="149">
        <f>TABLAINV[[#This Row],[Conteo Físico]]-TABLAINV[[#This Row],[Cant. UND]]</f>
        <v>0</v>
      </c>
      <c r="T3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7" s="150" t="str">
        <f>IFERROR(IF(MOD(TABLAINV[[#This Row],[C]],2)=0,"PAR","IMPAR"),"Zona")</f>
        <v>IMPAR</v>
      </c>
      <c r="W317" s="151"/>
      <c r="X317" s="152">
        <f>IFERROR(IF(TABLAINV[[#This Row],[Cant. UND]]=0,TABLAINV[[#This Row],[PMV]]*TABLAINV[[#This Row],[Conteo Físico]],TABLAINV[[#This Row],[PMV]]*TABLAINV[[#This Row],[Cant. UND]]),0)</f>
        <v>0</v>
      </c>
      <c r="Y317" s="152">
        <f>IFERROR(ABS(TABLAINV[[#This Row],[PMV]]*TABLAINV[[#This Row],[Diferencia]]),0)</f>
        <v>0</v>
      </c>
      <c r="Z317" s="153">
        <f>IFERROR(VLOOKUP(TABLAINV[[#This Row],[Codigo Estado]],unds!O:P,2,0),"PEND.")</f>
        <v>2001</v>
      </c>
      <c r="AA317" s="153" t="str">
        <f t="shared" si="16"/>
        <v>CD09</v>
      </c>
      <c r="AB317" s="154">
        <f t="shared" ca="1" si="17"/>
        <v>45828</v>
      </c>
      <c r="AC317" s="155"/>
      <c r="AD317" s="155"/>
      <c r="AE317" s="155"/>
      <c r="AF317" s="155"/>
    </row>
    <row r="318" spans="1:32" s="156" customFormat="1" ht="24" customHeight="1" x14ac:dyDescent="0.2">
      <c r="A318" s="157" t="str">
        <f t="shared" si="15"/>
        <v>MRC01</v>
      </c>
      <c r="B318" s="145" t="str">
        <f>IF(TABLAINV[[#This Row],[Z]]="","",D318&amp;"."&amp;TEXT(E318,"000")&amp;"."&amp;TEXT(F318,"000")&amp;"."&amp;TEXT(G318,"000"))</f>
        <v>MR.C01.207.002</v>
      </c>
      <c r="C318" s="146"/>
      <c r="D318" s="147" t="s">
        <v>95</v>
      </c>
      <c r="E318" s="147" t="s">
        <v>96</v>
      </c>
      <c r="F318" s="147">
        <v>207</v>
      </c>
      <c r="G318" s="147">
        <v>2</v>
      </c>
      <c r="H318" s="147">
        <v>1011365</v>
      </c>
      <c r="I318" s="147" t="s">
        <v>387</v>
      </c>
      <c r="J318" s="158">
        <v>7</v>
      </c>
      <c r="K318" s="147" t="s">
        <v>64</v>
      </c>
      <c r="L318" s="148" t="s">
        <v>115</v>
      </c>
      <c r="M318" s="147" t="s">
        <v>99</v>
      </c>
      <c r="N318" s="146" t="s">
        <v>91</v>
      </c>
      <c r="O318" s="146">
        <v>7</v>
      </c>
      <c r="P318" s="148">
        <v>7</v>
      </c>
      <c r="Q318" s="148"/>
      <c r="R318" s="147"/>
      <c r="S318" s="149">
        <f>TABLAINV[[#This Row],[Conteo Físico]]-TABLAINV[[#This Row],[Cant. UND]]</f>
        <v>0</v>
      </c>
      <c r="T3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8" s="150" t="str">
        <f>IFERROR(IF(MOD(TABLAINV[[#This Row],[C]],2)=0,"PAR","IMPAR"),"Zona")</f>
        <v>IMPAR</v>
      </c>
      <c r="W318" s="151"/>
      <c r="X318" s="152">
        <f>IFERROR(IF(TABLAINV[[#This Row],[Cant. UND]]=0,TABLAINV[[#This Row],[PMV]]*TABLAINV[[#This Row],[Conteo Físico]],TABLAINV[[#This Row],[PMV]]*TABLAINV[[#This Row],[Cant. UND]]),0)</f>
        <v>0</v>
      </c>
      <c r="Y318" s="152">
        <f>IFERROR(ABS(TABLAINV[[#This Row],[PMV]]*TABLAINV[[#This Row],[Diferencia]]),0)</f>
        <v>0</v>
      </c>
      <c r="Z318" s="153">
        <f>IFERROR(VLOOKUP(TABLAINV[[#This Row],[Codigo Estado]],unds!O:P,2,0),"PEND.")</f>
        <v>2001</v>
      </c>
      <c r="AA318" s="153" t="str">
        <f t="shared" si="16"/>
        <v>CD09</v>
      </c>
      <c r="AB318" s="154">
        <f t="shared" ca="1" si="17"/>
        <v>45828</v>
      </c>
      <c r="AC318" s="155"/>
      <c r="AD318" s="155"/>
      <c r="AE318" s="155"/>
      <c r="AF318" s="155"/>
    </row>
    <row r="319" spans="1:32" s="156" customFormat="1" ht="24" customHeight="1" x14ac:dyDescent="0.2">
      <c r="A319" s="157" t="str">
        <f t="shared" si="15"/>
        <v>MRC01</v>
      </c>
      <c r="B319" s="145" t="str">
        <f>IF(TABLAINV[[#This Row],[Z]]="","",D319&amp;"."&amp;TEXT(E319,"000")&amp;"."&amp;TEXT(F319,"000")&amp;"."&amp;TEXT(G319,"000"))</f>
        <v>MR.C01.207.002</v>
      </c>
      <c r="C319" s="146"/>
      <c r="D319" s="147" t="s">
        <v>95</v>
      </c>
      <c r="E319" s="147" t="s">
        <v>96</v>
      </c>
      <c r="F319" s="147">
        <v>207</v>
      </c>
      <c r="G319" s="147">
        <v>2</v>
      </c>
      <c r="H319" s="147">
        <v>252913</v>
      </c>
      <c r="I319" s="147" t="s">
        <v>388</v>
      </c>
      <c r="J319" s="158">
        <v>1</v>
      </c>
      <c r="K319" s="147" t="s">
        <v>64</v>
      </c>
      <c r="L319" s="148" t="s">
        <v>110</v>
      </c>
      <c r="M319" s="147" t="s">
        <v>135</v>
      </c>
      <c r="N319" s="146" t="s">
        <v>91</v>
      </c>
      <c r="O319" s="146">
        <v>1</v>
      </c>
      <c r="P319" s="148">
        <v>1</v>
      </c>
      <c r="Q319" s="148"/>
      <c r="R319" s="147"/>
      <c r="S319" s="149">
        <f>TABLAINV[[#This Row],[Conteo Físico]]-TABLAINV[[#This Row],[Cant. UND]]</f>
        <v>0</v>
      </c>
      <c r="T3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9" s="150" t="str">
        <f>IFERROR(IF(MOD(TABLAINV[[#This Row],[C]],2)=0,"PAR","IMPAR"),"Zona")</f>
        <v>IMPAR</v>
      </c>
      <c r="W319" s="151"/>
      <c r="X319" s="152">
        <f>IFERROR(IF(TABLAINV[[#This Row],[Cant. UND]]=0,TABLAINV[[#This Row],[PMV]]*TABLAINV[[#This Row],[Conteo Físico]],TABLAINV[[#This Row],[PMV]]*TABLAINV[[#This Row],[Cant. UND]]),0)</f>
        <v>0</v>
      </c>
      <c r="Y319" s="152">
        <f>IFERROR(ABS(TABLAINV[[#This Row],[PMV]]*TABLAINV[[#This Row],[Diferencia]]),0)</f>
        <v>0</v>
      </c>
      <c r="Z319" s="153">
        <f>IFERROR(VLOOKUP(TABLAINV[[#This Row],[Codigo Estado]],unds!O:P,2,0),"PEND.")</f>
        <v>2001</v>
      </c>
      <c r="AA319" s="153" t="str">
        <f t="shared" si="16"/>
        <v>CD09</v>
      </c>
      <c r="AB319" s="154">
        <f t="shared" ca="1" si="17"/>
        <v>45828</v>
      </c>
      <c r="AC319" s="155"/>
      <c r="AD319" s="155"/>
      <c r="AE319" s="155"/>
      <c r="AF319" s="155"/>
    </row>
    <row r="320" spans="1:32" s="156" customFormat="1" ht="24" customHeight="1" x14ac:dyDescent="0.2">
      <c r="A320" s="157" t="str">
        <f t="shared" si="15"/>
        <v>MRC01</v>
      </c>
      <c r="B320" s="145" t="str">
        <f>IF(TABLAINV[[#This Row],[Z]]="","",D320&amp;"."&amp;TEXT(E320,"000")&amp;"."&amp;TEXT(F320,"000")&amp;"."&amp;TEXT(G320,"000"))</f>
        <v>MR.C01.207.002</v>
      </c>
      <c r="C320" s="146"/>
      <c r="D320" s="147" t="s">
        <v>95</v>
      </c>
      <c r="E320" s="147" t="s">
        <v>96</v>
      </c>
      <c r="F320" s="147">
        <v>207</v>
      </c>
      <c r="G320" s="147">
        <v>2</v>
      </c>
      <c r="H320" s="147">
        <v>952982</v>
      </c>
      <c r="I320" s="147" t="s">
        <v>389</v>
      </c>
      <c r="J320" s="158">
        <v>5</v>
      </c>
      <c r="K320" s="147" t="s">
        <v>64</v>
      </c>
      <c r="L320" s="148" t="s">
        <v>115</v>
      </c>
      <c r="M320" s="147" t="s">
        <v>99</v>
      </c>
      <c r="N320" s="146" t="s">
        <v>91</v>
      </c>
      <c r="O320" s="146">
        <v>5</v>
      </c>
      <c r="P320" s="148">
        <v>5</v>
      </c>
      <c r="Q320" s="148"/>
      <c r="R320" s="147"/>
      <c r="S320" s="149">
        <f>TABLAINV[[#This Row],[Conteo Físico]]-TABLAINV[[#This Row],[Cant. UND]]</f>
        <v>0</v>
      </c>
      <c r="T3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0" s="150" t="str">
        <f>IFERROR(IF(MOD(TABLAINV[[#This Row],[C]],2)=0,"PAR","IMPAR"),"Zona")</f>
        <v>IMPAR</v>
      </c>
      <c r="W320" s="151"/>
      <c r="X320" s="152">
        <f>IFERROR(IF(TABLAINV[[#This Row],[Cant. UND]]=0,TABLAINV[[#This Row],[PMV]]*TABLAINV[[#This Row],[Conteo Físico]],TABLAINV[[#This Row],[PMV]]*TABLAINV[[#This Row],[Cant. UND]]),0)</f>
        <v>0</v>
      </c>
      <c r="Y320" s="152">
        <f>IFERROR(ABS(TABLAINV[[#This Row],[PMV]]*TABLAINV[[#This Row],[Diferencia]]),0)</f>
        <v>0</v>
      </c>
      <c r="Z320" s="153">
        <f>IFERROR(VLOOKUP(TABLAINV[[#This Row],[Codigo Estado]],unds!O:P,2,0),"PEND.")</f>
        <v>2001</v>
      </c>
      <c r="AA320" s="153" t="str">
        <f t="shared" si="16"/>
        <v>CD09</v>
      </c>
      <c r="AB320" s="154">
        <f t="shared" ca="1" si="17"/>
        <v>45828</v>
      </c>
      <c r="AC320" s="155"/>
      <c r="AD320" s="155"/>
      <c r="AE320" s="155"/>
      <c r="AF320" s="155"/>
    </row>
    <row r="321" spans="1:32" s="156" customFormat="1" ht="24" customHeight="1" x14ac:dyDescent="0.2">
      <c r="A321" s="157" t="str">
        <f t="shared" si="15"/>
        <v>MRC01</v>
      </c>
      <c r="B321" s="145" t="str">
        <f>IF(TABLAINV[[#This Row],[Z]]="","",D321&amp;"."&amp;TEXT(E321,"000")&amp;"."&amp;TEXT(F321,"000")&amp;"."&amp;TEXT(G321,"000"))</f>
        <v>MR.C01.207.002</v>
      </c>
      <c r="C321" s="146"/>
      <c r="D321" s="147" t="s">
        <v>95</v>
      </c>
      <c r="E321" s="147" t="s">
        <v>96</v>
      </c>
      <c r="F321" s="147">
        <v>207</v>
      </c>
      <c r="G321" s="147">
        <v>2</v>
      </c>
      <c r="H321" s="147">
        <v>965501</v>
      </c>
      <c r="I321" s="147" t="s">
        <v>390</v>
      </c>
      <c r="J321" s="158">
        <v>8</v>
      </c>
      <c r="K321" s="147" t="s">
        <v>64</v>
      </c>
      <c r="L321" s="148" t="s">
        <v>115</v>
      </c>
      <c r="M321" s="147" t="s">
        <v>99</v>
      </c>
      <c r="N321" s="146" t="s">
        <v>91</v>
      </c>
      <c r="O321" s="146">
        <v>8</v>
      </c>
      <c r="P321" s="148">
        <v>8</v>
      </c>
      <c r="Q321" s="148"/>
      <c r="R321" s="147"/>
      <c r="S321" s="149">
        <f>TABLAINV[[#This Row],[Conteo Físico]]-TABLAINV[[#This Row],[Cant. UND]]</f>
        <v>0</v>
      </c>
      <c r="T3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1" s="150" t="str">
        <f>IFERROR(IF(MOD(TABLAINV[[#This Row],[C]],2)=0,"PAR","IMPAR"),"Zona")</f>
        <v>IMPAR</v>
      </c>
      <c r="W321" s="151"/>
      <c r="X321" s="152">
        <f>IFERROR(IF(TABLAINV[[#This Row],[Cant. UND]]=0,TABLAINV[[#This Row],[PMV]]*TABLAINV[[#This Row],[Conteo Físico]],TABLAINV[[#This Row],[PMV]]*TABLAINV[[#This Row],[Cant. UND]]),0)</f>
        <v>0</v>
      </c>
      <c r="Y321" s="152">
        <f>IFERROR(ABS(TABLAINV[[#This Row],[PMV]]*TABLAINV[[#This Row],[Diferencia]]),0)</f>
        <v>0</v>
      </c>
      <c r="Z321" s="153">
        <f>IFERROR(VLOOKUP(TABLAINV[[#This Row],[Codigo Estado]],unds!O:P,2,0),"PEND.")</f>
        <v>2001</v>
      </c>
      <c r="AA321" s="153" t="str">
        <f t="shared" si="16"/>
        <v>CD09</v>
      </c>
      <c r="AB321" s="154">
        <f t="shared" ca="1" si="17"/>
        <v>45828</v>
      </c>
      <c r="AC321" s="155"/>
      <c r="AD321" s="155"/>
      <c r="AE321" s="155"/>
      <c r="AF321" s="155"/>
    </row>
    <row r="322" spans="1:32" s="156" customFormat="1" ht="24" customHeight="1" x14ac:dyDescent="0.2">
      <c r="A322" s="157" t="str">
        <f t="shared" si="15"/>
        <v>MRC01</v>
      </c>
      <c r="B322" s="145" t="str">
        <f>IF(TABLAINV[[#This Row],[Z]]="","",D322&amp;"."&amp;TEXT(E322,"000")&amp;"."&amp;TEXT(F322,"000")&amp;"."&amp;TEXT(G322,"000"))</f>
        <v>MR.C01.207.003</v>
      </c>
      <c r="C322" s="146"/>
      <c r="D322" s="147" t="s">
        <v>95</v>
      </c>
      <c r="E322" s="147" t="s">
        <v>96</v>
      </c>
      <c r="F322" s="147">
        <v>207</v>
      </c>
      <c r="G322" s="147">
        <v>3</v>
      </c>
      <c r="H322" s="147">
        <v>956390003</v>
      </c>
      <c r="I322" s="147" t="s">
        <v>391</v>
      </c>
      <c r="J322" s="158">
        <v>2</v>
      </c>
      <c r="K322" s="147" t="s">
        <v>64</v>
      </c>
      <c r="L322" s="148" t="s">
        <v>117</v>
      </c>
      <c r="M322" s="147" t="s">
        <v>99</v>
      </c>
      <c r="N322" s="146" t="s">
        <v>91</v>
      </c>
      <c r="O322" s="146">
        <v>2</v>
      </c>
      <c r="P322" s="148">
        <v>2</v>
      </c>
      <c r="Q322" s="148"/>
      <c r="R322" s="147"/>
      <c r="S322" s="149">
        <f>TABLAINV[[#This Row],[Conteo Físico]]-TABLAINV[[#This Row],[Cant. UND]]</f>
        <v>0</v>
      </c>
      <c r="T3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2" s="150" t="str">
        <f>IFERROR(IF(MOD(TABLAINV[[#This Row],[C]],2)=0,"PAR","IMPAR"),"Zona")</f>
        <v>IMPAR</v>
      </c>
      <c r="W322" s="151"/>
      <c r="X322" s="152">
        <f>IFERROR(IF(TABLAINV[[#This Row],[Cant. UND]]=0,TABLAINV[[#This Row],[PMV]]*TABLAINV[[#This Row],[Conteo Físico]],TABLAINV[[#This Row],[PMV]]*TABLAINV[[#This Row],[Cant. UND]]),0)</f>
        <v>0</v>
      </c>
      <c r="Y322" s="152">
        <f>IFERROR(ABS(TABLAINV[[#This Row],[PMV]]*TABLAINV[[#This Row],[Diferencia]]),0)</f>
        <v>0</v>
      </c>
      <c r="Z322" s="153">
        <f>IFERROR(VLOOKUP(TABLAINV[[#This Row],[Codigo Estado]],unds!O:P,2,0),"PEND.")</f>
        <v>2001</v>
      </c>
      <c r="AA322" s="153" t="str">
        <f t="shared" si="16"/>
        <v>CD09</v>
      </c>
      <c r="AB322" s="154">
        <f t="shared" ca="1" si="17"/>
        <v>45828</v>
      </c>
      <c r="AC322" s="155"/>
      <c r="AD322" s="155"/>
      <c r="AE322" s="155"/>
      <c r="AF322" s="155"/>
    </row>
    <row r="323" spans="1:32" s="156" customFormat="1" ht="24" customHeight="1" x14ac:dyDescent="0.2">
      <c r="A323" s="157" t="str">
        <f t="shared" si="15"/>
        <v>MRC01</v>
      </c>
      <c r="B323" s="145" t="str">
        <f>IF(TABLAINV[[#This Row],[Z]]="","",D323&amp;"."&amp;TEXT(E323,"000")&amp;"."&amp;TEXT(F323,"000")&amp;"."&amp;TEXT(G323,"000"))</f>
        <v>MR.C01.209.001</v>
      </c>
      <c r="C323" s="146"/>
      <c r="D323" s="147" t="s">
        <v>95</v>
      </c>
      <c r="E323" s="147" t="s">
        <v>96</v>
      </c>
      <c r="F323" s="147">
        <v>209</v>
      </c>
      <c r="G323" s="147">
        <v>1</v>
      </c>
      <c r="H323" s="147">
        <v>76803</v>
      </c>
      <c r="I323" s="147" t="s">
        <v>392</v>
      </c>
      <c r="J323" s="158">
        <v>8</v>
      </c>
      <c r="K323" s="147" t="s">
        <v>64</v>
      </c>
      <c r="L323" s="148" t="s">
        <v>110</v>
      </c>
      <c r="M323" s="147" t="s">
        <v>135</v>
      </c>
      <c r="N323" s="146" t="s">
        <v>91</v>
      </c>
      <c r="O323" s="146">
        <v>8</v>
      </c>
      <c r="P323" s="148">
        <v>8</v>
      </c>
      <c r="Q323" s="148"/>
      <c r="R323" s="147"/>
      <c r="S323" s="149">
        <f>TABLAINV[[#This Row],[Conteo Físico]]-TABLAINV[[#This Row],[Cant. UND]]</f>
        <v>0</v>
      </c>
      <c r="T3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3" s="150" t="str">
        <f>IFERROR(IF(MOD(TABLAINV[[#This Row],[C]],2)=0,"PAR","IMPAR"),"Zona")</f>
        <v>IMPAR</v>
      </c>
      <c r="W323" s="151"/>
      <c r="X323" s="152">
        <f>IFERROR(IF(TABLAINV[[#This Row],[Cant. UND]]=0,TABLAINV[[#This Row],[PMV]]*TABLAINV[[#This Row],[Conteo Físico]],TABLAINV[[#This Row],[PMV]]*TABLAINV[[#This Row],[Cant. UND]]),0)</f>
        <v>0</v>
      </c>
      <c r="Y323" s="152">
        <f>IFERROR(ABS(TABLAINV[[#This Row],[PMV]]*TABLAINV[[#This Row],[Diferencia]]),0)</f>
        <v>0</v>
      </c>
      <c r="Z323" s="153">
        <f>IFERROR(VLOOKUP(TABLAINV[[#This Row],[Codigo Estado]],unds!O:P,2,0),"PEND.")</f>
        <v>2001</v>
      </c>
      <c r="AA323" s="153" t="str">
        <f t="shared" si="16"/>
        <v>CD09</v>
      </c>
      <c r="AB323" s="154">
        <f t="shared" ca="1" si="17"/>
        <v>45828</v>
      </c>
      <c r="AC323" s="155"/>
      <c r="AD323" s="155"/>
      <c r="AE323" s="155"/>
      <c r="AF323" s="155"/>
    </row>
    <row r="324" spans="1:32" s="156" customFormat="1" ht="24" customHeight="1" x14ac:dyDescent="0.2">
      <c r="A324" s="157" t="str">
        <f t="shared" si="15"/>
        <v>MRC01</v>
      </c>
      <c r="B324" s="145" t="str">
        <f>IF(TABLAINV[[#This Row],[Z]]="","",D324&amp;"."&amp;TEXT(E324,"000")&amp;"."&amp;TEXT(F324,"000")&amp;"."&amp;TEXT(G324,"000"))</f>
        <v>MR.C01.209.001</v>
      </c>
      <c r="C324" s="146"/>
      <c r="D324" s="147" t="s">
        <v>95</v>
      </c>
      <c r="E324" s="147" t="s">
        <v>96</v>
      </c>
      <c r="F324" s="147">
        <v>209</v>
      </c>
      <c r="G324" s="147">
        <v>1</v>
      </c>
      <c r="H324" s="147">
        <v>768390002</v>
      </c>
      <c r="I324" s="147" t="s">
        <v>393</v>
      </c>
      <c r="J324" s="158">
        <v>6</v>
      </c>
      <c r="K324" s="147" t="s">
        <v>64</v>
      </c>
      <c r="L324" s="148" t="s">
        <v>115</v>
      </c>
      <c r="M324" s="147" t="s">
        <v>99</v>
      </c>
      <c r="N324" s="146" t="s">
        <v>91</v>
      </c>
      <c r="O324" s="146">
        <v>6</v>
      </c>
      <c r="P324" s="148">
        <v>6</v>
      </c>
      <c r="Q324" s="148"/>
      <c r="R324" s="147"/>
      <c r="S324" s="149">
        <f>TABLAINV[[#This Row],[Conteo Físico]]-TABLAINV[[#This Row],[Cant. UND]]</f>
        <v>0</v>
      </c>
      <c r="T3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4" s="150" t="str">
        <f>IFERROR(IF(MOD(TABLAINV[[#This Row],[C]],2)=0,"PAR","IMPAR"),"Zona")</f>
        <v>IMPAR</v>
      </c>
      <c r="W324" s="151"/>
      <c r="X324" s="152">
        <f>IFERROR(IF(TABLAINV[[#This Row],[Cant. UND]]=0,TABLAINV[[#This Row],[PMV]]*TABLAINV[[#This Row],[Conteo Físico]],TABLAINV[[#This Row],[PMV]]*TABLAINV[[#This Row],[Cant. UND]]),0)</f>
        <v>0</v>
      </c>
      <c r="Y324" s="152">
        <f>IFERROR(ABS(TABLAINV[[#This Row],[PMV]]*TABLAINV[[#This Row],[Diferencia]]),0)</f>
        <v>0</v>
      </c>
      <c r="Z324" s="153">
        <f>IFERROR(VLOOKUP(TABLAINV[[#This Row],[Codigo Estado]],unds!O:P,2,0),"PEND.")</f>
        <v>2001</v>
      </c>
      <c r="AA324" s="153" t="str">
        <f t="shared" si="16"/>
        <v>CD09</v>
      </c>
      <c r="AB324" s="154">
        <f t="shared" ca="1" si="17"/>
        <v>45828</v>
      </c>
      <c r="AC324" s="155"/>
      <c r="AD324" s="155"/>
      <c r="AE324" s="155"/>
      <c r="AF324" s="155"/>
    </row>
    <row r="325" spans="1:32" s="156" customFormat="1" ht="24" customHeight="1" x14ac:dyDescent="0.2">
      <c r="A325" s="157" t="str">
        <f t="shared" si="15"/>
        <v>MRC01</v>
      </c>
      <c r="B325" s="145" t="str">
        <f>IF(TABLAINV[[#This Row],[Z]]="","",D325&amp;"."&amp;TEXT(E325,"000")&amp;"."&amp;TEXT(F325,"000")&amp;"."&amp;TEXT(G325,"000"))</f>
        <v>MR.C01.209.002</v>
      </c>
      <c r="C325" s="146"/>
      <c r="D325" s="147" t="s">
        <v>95</v>
      </c>
      <c r="E325" s="147" t="s">
        <v>96</v>
      </c>
      <c r="F325" s="147">
        <v>209</v>
      </c>
      <c r="G325" s="147">
        <v>2</v>
      </c>
      <c r="H325" s="147">
        <v>3386</v>
      </c>
      <c r="I325" s="147" t="s">
        <v>394</v>
      </c>
      <c r="J325" s="158">
        <v>12</v>
      </c>
      <c r="K325" s="147" t="s">
        <v>64</v>
      </c>
      <c r="L325" s="148" t="s">
        <v>395</v>
      </c>
      <c r="M325" s="147" t="s">
        <v>178</v>
      </c>
      <c r="N325" s="146" t="s">
        <v>91</v>
      </c>
      <c r="O325" s="146">
        <v>12</v>
      </c>
      <c r="P325" s="148">
        <v>12</v>
      </c>
      <c r="Q325" s="148"/>
      <c r="R325" s="147"/>
      <c r="S325" s="149">
        <f>TABLAINV[[#This Row],[Conteo Físico]]-TABLAINV[[#This Row],[Cant. UND]]</f>
        <v>0</v>
      </c>
      <c r="T3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5" s="150" t="str">
        <f>IFERROR(IF(MOD(TABLAINV[[#This Row],[C]],2)=0,"PAR","IMPAR"),"Zona")</f>
        <v>IMPAR</v>
      </c>
      <c r="W325" s="151"/>
      <c r="X325" s="152">
        <f>IFERROR(IF(TABLAINV[[#This Row],[Cant. UND]]=0,TABLAINV[[#This Row],[PMV]]*TABLAINV[[#This Row],[Conteo Físico]],TABLAINV[[#This Row],[PMV]]*TABLAINV[[#This Row],[Cant. UND]]),0)</f>
        <v>0</v>
      </c>
      <c r="Y325" s="152">
        <f>IFERROR(ABS(TABLAINV[[#This Row],[PMV]]*TABLAINV[[#This Row],[Diferencia]]),0)</f>
        <v>0</v>
      </c>
      <c r="Z325" s="153">
        <f>IFERROR(VLOOKUP(TABLAINV[[#This Row],[Codigo Estado]],unds!O:P,2,0),"PEND.")</f>
        <v>2001</v>
      </c>
      <c r="AA325" s="153" t="str">
        <f t="shared" si="16"/>
        <v>CD09</v>
      </c>
      <c r="AB325" s="154">
        <f t="shared" ca="1" si="17"/>
        <v>45828</v>
      </c>
      <c r="AC325" s="155"/>
      <c r="AD325" s="155"/>
      <c r="AE325" s="155"/>
      <c r="AF325" s="155"/>
    </row>
    <row r="326" spans="1:32" s="156" customFormat="1" ht="24" customHeight="1" x14ac:dyDescent="0.2">
      <c r="A326" s="157" t="str">
        <f t="shared" si="15"/>
        <v>MRC01</v>
      </c>
      <c r="B326" s="145" t="str">
        <f>IF(TABLAINV[[#This Row],[Z]]="","",D326&amp;"."&amp;TEXT(E326,"000")&amp;"."&amp;TEXT(F326,"000")&amp;"."&amp;TEXT(G326,"000"))</f>
        <v>MR.C01.209.002</v>
      </c>
      <c r="C326" s="146"/>
      <c r="D326" s="147" t="s">
        <v>95</v>
      </c>
      <c r="E326" s="147" t="s">
        <v>96</v>
      </c>
      <c r="F326" s="147">
        <v>209</v>
      </c>
      <c r="G326" s="147">
        <v>2</v>
      </c>
      <c r="H326" s="147">
        <v>973317</v>
      </c>
      <c r="I326" s="147" t="s">
        <v>396</v>
      </c>
      <c r="J326" s="158">
        <v>5</v>
      </c>
      <c r="K326" s="147" t="s">
        <v>64</v>
      </c>
      <c r="L326" s="148" t="s">
        <v>117</v>
      </c>
      <c r="M326" s="147" t="s">
        <v>99</v>
      </c>
      <c r="N326" s="146" t="s">
        <v>91</v>
      </c>
      <c r="O326" s="146">
        <v>5</v>
      </c>
      <c r="P326" s="148">
        <v>5</v>
      </c>
      <c r="Q326" s="148"/>
      <c r="R326" s="147"/>
      <c r="S326" s="149">
        <f>TABLAINV[[#This Row],[Conteo Físico]]-TABLAINV[[#This Row],[Cant. UND]]</f>
        <v>0</v>
      </c>
      <c r="T3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6" s="150" t="str">
        <f>IFERROR(IF(MOD(TABLAINV[[#This Row],[C]],2)=0,"PAR","IMPAR"),"Zona")</f>
        <v>IMPAR</v>
      </c>
      <c r="W326" s="151"/>
      <c r="X326" s="152">
        <f>IFERROR(IF(TABLAINV[[#This Row],[Cant. UND]]=0,TABLAINV[[#This Row],[PMV]]*TABLAINV[[#This Row],[Conteo Físico]],TABLAINV[[#This Row],[PMV]]*TABLAINV[[#This Row],[Cant. UND]]),0)</f>
        <v>0</v>
      </c>
      <c r="Y326" s="152">
        <f>IFERROR(ABS(TABLAINV[[#This Row],[PMV]]*TABLAINV[[#This Row],[Diferencia]]),0)</f>
        <v>0</v>
      </c>
      <c r="Z326" s="153">
        <f>IFERROR(VLOOKUP(TABLAINV[[#This Row],[Codigo Estado]],unds!O:P,2,0),"PEND.")</f>
        <v>2001</v>
      </c>
      <c r="AA326" s="153" t="str">
        <f t="shared" si="16"/>
        <v>CD09</v>
      </c>
      <c r="AB326" s="154">
        <f t="shared" ca="1" si="17"/>
        <v>45828</v>
      </c>
      <c r="AC326" s="155"/>
      <c r="AD326" s="155"/>
      <c r="AE326" s="155"/>
      <c r="AF326" s="155"/>
    </row>
    <row r="327" spans="1:32" s="156" customFormat="1" ht="24" customHeight="1" x14ac:dyDescent="0.2">
      <c r="A327" s="157" t="str">
        <f t="shared" si="15"/>
        <v>MRC01</v>
      </c>
      <c r="B327" s="145" t="str">
        <f>IF(TABLAINV[[#This Row],[Z]]="","",D327&amp;"."&amp;TEXT(E327,"000")&amp;"."&amp;TEXT(F327,"000")&amp;"."&amp;TEXT(G327,"000"))</f>
        <v>MR.C01.215.001</v>
      </c>
      <c r="C327" s="146"/>
      <c r="D327" s="147" t="s">
        <v>95</v>
      </c>
      <c r="E327" s="147" t="s">
        <v>96</v>
      </c>
      <c r="F327" s="147">
        <v>215</v>
      </c>
      <c r="G327" s="147">
        <v>1</v>
      </c>
      <c r="H327" s="147">
        <v>733535002</v>
      </c>
      <c r="I327" s="147" t="s">
        <v>397</v>
      </c>
      <c r="J327" s="158">
        <v>3</v>
      </c>
      <c r="K327" s="147" t="s">
        <v>64</v>
      </c>
      <c r="L327" s="148" t="s">
        <v>115</v>
      </c>
      <c r="M327" s="147" t="s">
        <v>99</v>
      </c>
      <c r="N327" s="146" t="s">
        <v>91</v>
      </c>
      <c r="O327" s="146">
        <v>3</v>
      </c>
      <c r="P327" s="148">
        <v>3</v>
      </c>
      <c r="Q327" s="148"/>
      <c r="R327" s="147"/>
      <c r="S327" s="149">
        <f>TABLAINV[[#This Row],[Conteo Físico]]-TABLAINV[[#This Row],[Cant. UND]]</f>
        <v>0</v>
      </c>
      <c r="T3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7" s="150" t="str">
        <f>IFERROR(IF(MOD(TABLAINV[[#This Row],[C]],2)=0,"PAR","IMPAR"),"Zona")</f>
        <v>IMPAR</v>
      </c>
      <c r="W327" s="151"/>
      <c r="X327" s="152">
        <f>IFERROR(IF(TABLAINV[[#This Row],[Cant. UND]]=0,TABLAINV[[#This Row],[PMV]]*TABLAINV[[#This Row],[Conteo Físico]],TABLAINV[[#This Row],[PMV]]*TABLAINV[[#This Row],[Cant. UND]]),0)</f>
        <v>0</v>
      </c>
      <c r="Y327" s="152">
        <f>IFERROR(ABS(TABLAINV[[#This Row],[PMV]]*TABLAINV[[#This Row],[Diferencia]]),0)</f>
        <v>0</v>
      </c>
      <c r="Z327" s="153">
        <f>IFERROR(VLOOKUP(TABLAINV[[#This Row],[Codigo Estado]],unds!O:P,2,0),"PEND.")</f>
        <v>2001</v>
      </c>
      <c r="AA327" s="153" t="str">
        <f t="shared" si="16"/>
        <v>CD09</v>
      </c>
      <c r="AB327" s="154">
        <f t="shared" ca="1" si="17"/>
        <v>45828</v>
      </c>
      <c r="AC327" s="155"/>
      <c r="AD327" s="155"/>
      <c r="AE327" s="155"/>
      <c r="AF327" s="155"/>
    </row>
    <row r="328" spans="1:32" s="156" customFormat="1" ht="24" customHeight="1" x14ac:dyDescent="0.2">
      <c r="A328" s="157" t="str">
        <f t="shared" si="15"/>
        <v>MRC01</v>
      </c>
      <c r="B328" s="145" t="str">
        <f>IF(TABLAINV[[#This Row],[Z]]="","",D328&amp;"."&amp;TEXT(E328,"000")&amp;"."&amp;TEXT(F328,"000")&amp;"."&amp;TEXT(G328,"000"))</f>
        <v>MR.C01.215.002</v>
      </c>
      <c r="C328" s="146"/>
      <c r="D328" s="147" t="s">
        <v>95</v>
      </c>
      <c r="E328" s="147" t="s">
        <v>96</v>
      </c>
      <c r="F328" s="147">
        <v>215</v>
      </c>
      <c r="G328" s="147">
        <v>2</v>
      </c>
      <c r="H328" s="147">
        <v>457963</v>
      </c>
      <c r="I328" s="147" t="s">
        <v>398</v>
      </c>
      <c r="J328" s="158">
        <v>1</v>
      </c>
      <c r="K328" s="147" t="s">
        <v>64</v>
      </c>
      <c r="L328" s="148" t="s">
        <v>117</v>
      </c>
      <c r="M328" s="147" t="s">
        <v>99</v>
      </c>
      <c r="N328" s="146" t="s">
        <v>91</v>
      </c>
      <c r="O328" s="146">
        <v>1</v>
      </c>
      <c r="P328" s="148">
        <v>1</v>
      </c>
      <c r="Q328" s="148"/>
      <c r="R328" s="147"/>
      <c r="S328" s="149">
        <f>TABLAINV[[#This Row],[Conteo Físico]]-TABLAINV[[#This Row],[Cant. UND]]</f>
        <v>0</v>
      </c>
      <c r="T3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8" s="150" t="str">
        <f>IFERROR(IF(MOD(TABLAINV[[#This Row],[C]],2)=0,"PAR","IMPAR"),"Zona")</f>
        <v>IMPAR</v>
      </c>
      <c r="W328" s="151"/>
      <c r="X328" s="152">
        <f>IFERROR(IF(TABLAINV[[#This Row],[Cant. UND]]=0,TABLAINV[[#This Row],[PMV]]*TABLAINV[[#This Row],[Conteo Físico]],TABLAINV[[#This Row],[PMV]]*TABLAINV[[#This Row],[Cant. UND]]),0)</f>
        <v>0</v>
      </c>
      <c r="Y328" s="152">
        <f>IFERROR(ABS(TABLAINV[[#This Row],[PMV]]*TABLAINV[[#This Row],[Diferencia]]),0)</f>
        <v>0</v>
      </c>
      <c r="Z328" s="153">
        <f>IFERROR(VLOOKUP(TABLAINV[[#This Row],[Codigo Estado]],unds!O:P,2,0),"PEND.")</f>
        <v>2001</v>
      </c>
      <c r="AA328" s="153" t="str">
        <f t="shared" si="16"/>
        <v>CD09</v>
      </c>
      <c r="AB328" s="154">
        <f t="shared" ca="1" si="17"/>
        <v>45828</v>
      </c>
      <c r="AC328" s="155"/>
      <c r="AD328" s="155"/>
      <c r="AE328" s="155"/>
      <c r="AF328" s="155"/>
    </row>
    <row r="329" spans="1:32" s="156" customFormat="1" ht="24" customHeight="1" x14ac:dyDescent="0.2">
      <c r="A329" s="157" t="str">
        <f t="shared" si="15"/>
        <v>MRC01</v>
      </c>
      <c r="B329" s="145" t="str">
        <f>IF(TABLAINV[[#This Row],[Z]]="","",D329&amp;"."&amp;TEXT(E329,"000")&amp;"."&amp;TEXT(F329,"000")&amp;"."&amp;TEXT(G329,"000"))</f>
        <v>MR.C01.215.002</v>
      </c>
      <c r="C329" s="146"/>
      <c r="D329" s="147" t="s">
        <v>95</v>
      </c>
      <c r="E329" s="147" t="s">
        <v>96</v>
      </c>
      <c r="F329" s="147">
        <v>215</v>
      </c>
      <c r="G329" s="147">
        <v>2</v>
      </c>
      <c r="H329" s="147">
        <v>973323</v>
      </c>
      <c r="I329" s="147" t="s">
        <v>399</v>
      </c>
      <c r="J329" s="158">
        <v>4</v>
      </c>
      <c r="K329" s="147" t="s">
        <v>64</v>
      </c>
      <c r="L329" s="148" t="s">
        <v>117</v>
      </c>
      <c r="M329" s="147" t="s">
        <v>99</v>
      </c>
      <c r="N329" s="146" t="s">
        <v>91</v>
      </c>
      <c r="O329" s="146">
        <v>4</v>
      </c>
      <c r="P329" s="148">
        <v>4</v>
      </c>
      <c r="Q329" s="148"/>
      <c r="R329" s="147"/>
      <c r="S329" s="149">
        <f>TABLAINV[[#This Row],[Conteo Físico]]-TABLAINV[[#This Row],[Cant. UND]]</f>
        <v>0</v>
      </c>
      <c r="T3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9" s="150" t="str">
        <f>IFERROR(IF(MOD(TABLAINV[[#This Row],[C]],2)=0,"PAR","IMPAR"),"Zona")</f>
        <v>IMPAR</v>
      </c>
      <c r="W329" s="151"/>
      <c r="X329" s="152">
        <f>IFERROR(IF(TABLAINV[[#This Row],[Cant. UND]]=0,TABLAINV[[#This Row],[PMV]]*TABLAINV[[#This Row],[Conteo Físico]],TABLAINV[[#This Row],[PMV]]*TABLAINV[[#This Row],[Cant. UND]]),0)</f>
        <v>0</v>
      </c>
      <c r="Y329" s="152">
        <f>IFERROR(ABS(TABLAINV[[#This Row],[PMV]]*TABLAINV[[#This Row],[Diferencia]]),0)</f>
        <v>0</v>
      </c>
      <c r="Z329" s="153">
        <f>IFERROR(VLOOKUP(TABLAINV[[#This Row],[Codigo Estado]],unds!O:P,2,0),"PEND.")</f>
        <v>2001</v>
      </c>
      <c r="AA329" s="153" t="str">
        <f t="shared" si="16"/>
        <v>CD09</v>
      </c>
      <c r="AB329" s="154">
        <f t="shared" ca="1" si="17"/>
        <v>45828</v>
      </c>
      <c r="AC329" s="155"/>
      <c r="AD329" s="155"/>
      <c r="AE329" s="155"/>
      <c r="AF329" s="155"/>
    </row>
    <row r="330" spans="1:32" s="156" customFormat="1" ht="24" customHeight="1" x14ac:dyDescent="0.2">
      <c r="A330" s="157" t="str">
        <f t="shared" ref="A330:A393" si="18">D330&amp;E330</f>
        <v>MRC01</v>
      </c>
      <c r="B330" s="145" t="str">
        <f>IF(TABLAINV[[#This Row],[Z]]="","",D330&amp;"."&amp;TEXT(E330,"000")&amp;"."&amp;TEXT(F330,"000")&amp;"."&amp;TEXT(G330,"000"))</f>
        <v>MR.C01.215.003</v>
      </c>
      <c r="C330" s="146"/>
      <c r="D330" s="147" t="s">
        <v>95</v>
      </c>
      <c r="E330" s="147" t="s">
        <v>96</v>
      </c>
      <c r="F330" s="147">
        <v>215</v>
      </c>
      <c r="G330" s="147">
        <v>3</v>
      </c>
      <c r="H330" s="147">
        <v>209785</v>
      </c>
      <c r="I330" s="147" t="s">
        <v>400</v>
      </c>
      <c r="J330" s="158">
        <v>3</v>
      </c>
      <c r="K330" s="147" t="s">
        <v>64</v>
      </c>
      <c r="L330" s="148" t="s">
        <v>115</v>
      </c>
      <c r="M330" s="147" t="s">
        <v>99</v>
      </c>
      <c r="N330" s="146" t="s">
        <v>91</v>
      </c>
      <c r="O330" s="146">
        <v>3</v>
      </c>
      <c r="P330" s="148">
        <v>3</v>
      </c>
      <c r="Q330" s="148"/>
      <c r="R330" s="147"/>
      <c r="S330" s="149">
        <f>TABLAINV[[#This Row],[Conteo Físico]]-TABLAINV[[#This Row],[Cant. UND]]</f>
        <v>0</v>
      </c>
      <c r="T3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0" s="150" t="str">
        <f>IFERROR(IF(MOD(TABLAINV[[#This Row],[C]],2)=0,"PAR","IMPAR"),"Zona")</f>
        <v>IMPAR</v>
      </c>
      <c r="W330" s="151"/>
      <c r="X330" s="152">
        <f>IFERROR(IF(TABLAINV[[#This Row],[Cant. UND]]=0,TABLAINV[[#This Row],[PMV]]*TABLAINV[[#This Row],[Conteo Físico]],TABLAINV[[#This Row],[PMV]]*TABLAINV[[#This Row],[Cant. UND]]),0)</f>
        <v>0</v>
      </c>
      <c r="Y330" s="152">
        <f>IFERROR(ABS(TABLAINV[[#This Row],[PMV]]*TABLAINV[[#This Row],[Diferencia]]),0)</f>
        <v>0</v>
      </c>
      <c r="Z330" s="153">
        <f>IFERROR(VLOOKUP(TABLAINV[[#This Row],[Codigo Estado]],unds!O:P,2,0),"PEND.")</f>
        <v>2001</v>
      </c>
      <c r="AA330" s="153" t="str">
        <f t="shared" ref="AA330:AA393" si="19">$AA$1</f>
        <v>CD09</v>
      </c>
      <c r="AB330" s="154">
        <f t="shared" ref="AB330:AB393" ca="1" si="20">TODAY()</f>
        <v>45828</v>
      </c>
      <c r="AC330" s="155"/>
      <c r="AD330" s="155"/>
      <c r="AE330" s="155"/>
      <c r="AF330" s="155"/>
    </row>
    <row r="331" spans="1:32" s="156" customFormat="1" ht="24" customHeight="1" x14ac:dyDescent="0.2">
      <c r="A331" s="157" t="str">
        <f t="shared" si="18"/>
        <v>MRC01</v>
      </c>
      <c r="B331" s="145" t="str">
        <f>IF(TABLAINV[[#This Row],[Z]]="","",D331&amp;"."&amp;TEXT(E331,"000")&amp;"."&amp;TEXT(F331,"000")&amp;"."&amp;TEXT(G331,"000"))</f>
        <v>MR.C01.217.002</v>
      </c>
      <c r="C331" s="146"/>
      <c r="D331" s="147" t="s">
        <v>95</v>
      </c>
      <c r="E331" s="147" t="s">
        <v>96</v>
      </c>
      <c r="F331" s="147">
        <v>217</v>
      </c>
      <c r="G331" s="147">
        <v>2</v>
      </c>
      <c r="H331" s="147">
        <v>916698</v>
      </c>
      <c r="I331" s="147" t="s">
        <v>401</v>
      </c>
      <c r="J331" s="158">
        <v>1</v>
      </c>
      <c r="K331" s="147" t="s">
        <v>64</v>
      </c>
      <c r="L331" s="148" t="s">
        <v>117</v>
      </c>
      <c r="M331" s="147" t="s">
        <v>99</v>
      </c>
      <c r="N331" s="146" t="s">
        <v>91</v>
      </c>
      <c r="O331" s="146">
        <v>1</v>
      </c>
      <c r="P331" s="148">
        <v>1</v>
      </c>
      <c r="Q331" s="148"/>
      <c r="R331" s="147"/>
      <c r="S331" s="149">
        <f>TABLAINV[[#This Row],[Conteo Físico]]-TABLAINV[[#This Row],[Cant. UND]]</f>
        <v>0</v>
      </c>
      <c r="T3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1" s="150" t="str">
        <f>IFERROR(IF(MOD(TABLAINV[[#This Row],[C]],2)=0,"PAR","IMPAR"),"Zona")</f>
        <v>IMPAR</v>
      </c>
      <c r="W331" s="151"/>
      <c r="X331" s="152">
        <f>IFERROR(IF(TABLAINV[[#This Row],[Cant. UND]]=0,TABLAINV[[#This Row],[PMV]]*TABLAINV[[#This Row],[Conteo Físico]],TABLAINV[[#This Row],[PMV]]*TABLAINV[[#This Row],[Cant. UND]]),0)</f>
        <v>0</v>
      </c>
      <c r="Y331" s="152">
        <f>IFERROR(ABS(TABLAINV[[#This Row],[PMV]]*TABLAINV[[#This Row],[Diferencia]]),0)</f>
        <v>0</v>
      </c>
      <c r="Z331" s="153">
        <f>IFERROR(VLOOKUP(TABLAINV[[#This Row],[Codigo Estado]],unds!O:P,2,0),"PEND.")</f>
        <v>2001</v>
      </c>
      <c r="AA331" s="153" t="str">
        <f t="shared" si="19"/>
        <v>CD09</v>
      </c>
      <c r="AB331" s="154">
        <f t="shared" ca="1" si="20"/>
        <v>45828</v>
      </c>
      <c r="AC331" s="155"/>
      <c r="AD331" s="155"/>
      <c r="AE331" s="155"/>
      <c r="AF331" s="155"/>
    </row>
    <row r="332" spans="1:32" s="156" customFormat="1" ht="24" customHeight="1" x14ac:dyDescent="0.2">
      <c r="A332" s="157" t="str">
        <f t="shared" si="18"/>
        <v>MRC01</v>
      </c>
      <c r="B332" s="145" t="str">
        <f>IF(TABLAINV[[#This Row],[Z]]="","",D332&amp;"."&amp;TEXT(E332,"000")&amp;"."&amp;TEXT(F332,"000")&amp;"."&amp;TEXT(G332,"000"))</f>
        <v>MR.C01.223.002</v>
      </c>
      <c r="C332" s="146"/>
      <c r="D332" s="147" t="s">
        <v>95</v>
      </c>
      <c r="E332" s="147" t="s">
        <v>96</v>
      </c>
      <c r="F332" s="147">
        <v>223</v>
      </c>
      <c r="G332" s="147">
        <v>2</v>
      </c>
      <c r="H332" s="147">
        <v>1027530</v>
      </c>
      <c r="I332" s="147" t="s">
        <v>402</v>
      </c>
      <c r="J332" s="158">
        <v>4</v>
      </c>
      <c r="K332" s="147" t="s">
        <v>64</v>
      </c>
      <c r="L332" s="148" t="s">
        <v>117</v>
      </c>
      <c r="M332" s="147" t="s">
        <v>99</v>
      </c>
      <c r="N332" s="146" t="s">
        <v>91</v>
      </c>
      <c r="O332" s="146">
        <v>4</v>
      </c>
      <c r="P332" s="148">
        <v>4</v>
      </c>
      <c r="Q332" s="148"/>
      <c r="R332" s="147"/>
      <c r="S332" s="149">
        <f>TABLAINV[[#This Row],[Conteo Físico]]-TABLAINV[[#This Row],[Cant. UND]]</f>
        <v>0</v>
      </c>
      <c r="T3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2" s="150" t="str">
        <f>IFERROR(IF(MOD(TABLAINV[[#This Row],[C]],2)=0,"PAR","IMPAR"),"Zona")</f>
        <v>IMPAR</v>
      </c>
      <c r="W332" s="151"/>
      <c r="X332" s="152">
        <f>IFERROR(IF(TABLAINV[[#This Row],[Cant. UND]]=0,TABLAINV[[#This Row],[PMV]]*TABLAINV[[#This Row],[Conteo Físico]],TABLAINV[[#This Row],[PMV]]*TABLAINV[[#This Row],[Cant. UND]]),0)</f>
        <v>0</v>
      </c>
      <c r="Y332" s="152">
        <f>IFERROR(ABS(TABLAINV[[#This Row],[PMV]]*TABLAINV[[#This Row],[Diferencia]]),0)</f>
        <v>0</v>
      </c>
      <c r="Z332" s="153">
        <f>IFERROR(VLOOKUP(TABLAINV[[#This Row],[Codigo Estado]],unds!O:P,2,0),"PEND.")</f>
        <v>2001</v>
      </c>
      <c r="AA332" s="153" t="str">
        <f t="shared" si="19"/>
        <v>CD09</v>
      </c>
      <c r="AB332" s="154">
        <f t="shared" ca="1" si="20"/>
        <v>45828</v>
      </c>
      <c r="AC332" s="155"/>
      <c r="AD332" s="155"/>
      <c r="AE332" s="155"/>
      <c r="AF332" s="155"/>
    </row>
    <row r="333" spans="1:32" s="156" customFormat="1" ht="24" customHeight="1" x14ac:dyDescent="0.2">
      <c r="A333" s="157" t="str">
        <f t="shared" si="18"/>
        <v>MRC01</v>
      </c>
      <c r="B333" s="145" t="str">
        <f>IF(TABLAINV[[#This Row],[Z]]="","",D333&amp;"."&amp;TEXT(E333,"000")&amp;"."&amp;TEXT(F333,"000")&amp;"."&amp;TEXT(G333,"000"))</f>
        <v>MR.C01.223.002</v>
      </c>
      <c r="C333" s="146"/>
      <c r="D333" s="147" t="s">
        <v>95</v>
      </c>
      <c r="E333" s="147" t="s">
        <v>96</v>
      </c>
      <c r="F333" s="147">
        <v>223</v>
      </c>
      <c r="G333" s="147">
        <v>2</v>
      </c>
      <c r="H333" s="147">
        <v>457137</v>
      </c>
      <c r="I333" s="147" t="s">
        <v>403</v>
      </c>
      <c r="J333" s="158">
        <v>4</v>
      </c>
      <c r="K333" s="147" t="s">
        <v>64</v>
      </c>
      <c r="L333" s="148" t="s">
        <v>117</v>
      </c>
      <c r="M333" s="147" t="s">
        <v>99</v>
      </c>
      <c r="N333" s="146" t="s">
        <v>91</v>
      </c>
      <c r="O333" s="146">
        <v>4</v>
      </c>
      <c r="P333" s="148">
        <v>4</v>
      </c>
      <c r="Q333" s="148"/>
      <c r="R333" s="147"/>
      <c r="S333" s="149">
        <f>TABLAINV[[#This Row],[Conteo Físico]]-TABLAINV[[#This Row],[Cant. UND]]</f>
        <v>0</v>
      </c>
      <c r="T3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3" s="150" t="str">
        <f>IFERROR(IF(MOD(TABLAINV[[#This Row],[C]],2)=0,"PAR","IMPAR"),"Zona")</f>
        <v>IMPAR</v>
      </c>
      <c r="W333" s="151"/>
      <c r="X333" s="152">
        <f>IFERROR(IF(TABLAINV[[#This Row],[Cant. UND]]=0,TABLAINV[[#This Row],[PMV]]*TABLAINV[[#This Row],[Conteo Físico]],TABLAINV[[#This Row],[PMV]]*TABLAINV[[#This Row],[Cant. UND]]),0)</f>
        <v>0</v>
      </c>
      <c r="Y333" s="152">
        <f>IFERROR(ABS(TABLAINV[[#This Row],[PMV]]*TABLAINV[[#This Row],[Diferencia]]),0)</f>
        <v>0</v>
      </c>
      <c r="Z333" s="153">
        <f>IFERROR(VLOOKUP(TABLAINV[[#This Row],[Codigo Estado]],unds!O:P,2,0),"PEND.")</f>
        <v>2001</v>
      </c>
      <c r="AA333" s="153" t="str">
        <f t="shared" si="19"/>
        <v>CD09</v>
      </c>
      <c r="AB333" s="154">
        <f t="shared" ca="1" si="20"/>
        <v>45828</v>
      </c>
      <c r="AC333" s="155"/>
      <c r="AD333" s="155"/>
      <c r="AE333" s="155"/>
      <c r="AF333" s="155"/>
    </row>
    <row r="334" spans="1:32" s="156" customFormat="1" ht="24" customHeight="1" x14ac:dyDescent="0.2">
      <c r="A334" s="157" t="str">
        <f t="shared" si="18"/>
        <v>MRC01</v>
      </c>
      <c r="B334" s="145" t="str">
        <f>IF(TABLAINV[[#This Row],[Z]]="","",D334&amp;"."&amp;TEXT(E334,"000")&amp;"."&amp;TEXT(F334,"000")&amp;"."&amp;TEXT(G334,"000"))</f>
        <v>MR.C01.231.001</v>
      </c>
      <c r="C334" s="146"/>
      <c r="D334" s="147" t="s">
        <v>95</v>
      </c>
      <c r="E334" s="147" t="s">
        <v>96</v>
      </c>
      <c r="F334" s="147">
        <v>231</v>
      </c>
      <c r="G334" s="147">
        <v>1</v>
      </c>
      <c r="H334" s="147">
        <v>1032135</v>
      </c>
      <c r="I334" s="147" t="s">
        <v>404</v>
      </c>
      <c r="J334" s="158">
        <v>24</v>
      </c>
      <c r="K334" s="147" t="s">
        <v>71</v>
      </c>
      <c r="L334" s="148" t="s">
        <v>115</v>
      </c>
      <c r="M334" s="147" t="s">
        <v>99</v>
      </c>
      <c r="N334" s="146" t="s">
        <v>91</v>
      </c>
      <c r="O334" s="146">
        <v>24</v>
      </c>
      <c r="P334" s="148">
        <v>24</v>
      </c>
      <c r="Q334" s="148"/>
      <c r="R334" s="147"/>
      <c r="S334" s="149">
        <f>TABLAINV[[#This Row],[Conteo Físico]]-TABLAINV[[#This Row],[Cant. UND]]</f>
        <v>0</v>
      </c>
      <c r="T3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4" s="150" t="str">
        <f>IFERROR(IF(MOD(TABLAINV[[#This Row],[C]],2)=0,"PAR","IMPAR"),"Zona")</f>
        <v>IMPAR</v>
      </c>
      <c r="W334" s="151"/>
      <c r="X334" s="152">
        <f>IFERROR(IF(TABLAINV[[#This Row],[Cant. UND]]=0,TABLAINV[[#This Row],[PMV]]*TABLAINV[[#This Row],[Conteo Físico]],TABLAINV[[#This Row],[PMV]]*TABLAINV[[#This Row],[Cant. UND]]),0)</f>
        <v>0</v>
      </c>
      <c r="Y334" s="152">
        <f>IFERROR(ABS(TABLAINV[[#This Row],[PMV]]*TABLAINV[[#This Row],[Diferencia]]),0)</f>
        <v>0</v>
      </c>
      <c r="Z334" s="153">
        <f>IFERROR(VLOOKUP(TABLAINV[[#This Row],[Codigo Estado]],unds!O:P,2,0),"PEND.")</f>
        <v>2002</v>
      </c>
      <c r="AA334" s="153" t="str">
        <f t="shared" si="19"/>
        <v>CD09</v>
      </c>
      <c r="AB334" s="154">
        <f t="shared" ca="1" si="20"/>
        <v>45828</v>
      </c>
      <c r="AC334" s="155"/>
      <c r="AD334" s="155"/>
      <c r="AE334" s="155"/>
      <c r="AF334" s="155"/>
    </row>
    <row r="335" spans="1:32" s="156" customFormat="1" ht="24" customHeight="1" x14ac:dyDescent="0.2">
      <c r="A335" s="157" t="str">
        <f t="shared" si="18"/>
        <v>MRC01</v>
      </c>
      <c r="B335" s="145" t="str">
        <f>IF(TABLAINV[[#This Row],[Z]]="","",D335&amp;"."&amp;TEXT(E335,"000")&amp;"."&amp;TEXT(F335,"000")&amp;"."&amp;TEXT(G335,"000"))</f>
        <v>MR.C01.231.001</v>
      </c>
      <c r="C335" s="146"/>
      <c r="D335" s="147" t="s">
        <v>95</v>
      </c>
      <c r="E335" s="147" t="s">
        <v>96</v>
      </c>
      <c r="F335" s="147">
        <v>231</v>
      </c>
      <c r="G335" s="147">
        <v>1</v>
      </c>
      <c r="H335" s="147">
        <v>10649</v>
      </c>
      <c r="I335" s="147" t="s">
        <v>405</v>
      </c>
      <c r="J335" s="158">
        <v>1</v>
      </c>
      <c r="K335" s="147" t="s">
        <v>71</v>
      </c>
      <c r="L335" s="148" t="s">
        <v>110</v>
      </c>
      <c r="M335" s="147" t="s">
        <v>135</v>
      </c>
      <c r="N335" s="146" t="s">
        <v>91</v>
      </c>
      <c r="O335" s="146">
        <v>1</v>
      </c>
      <c r="P335" s="148">
        <v>1</v>
      </c>
      <c r="Q335" s="148"/>
      <c r="R335" s="147"/>
      <c r="S335" s="149">
        <f>TABLAINV[[#This Row],[Conteo Físico]]-TABLAINV[[#This Row],[Cant. UND]]</f>
        <v>0</v>
      </c>
      <c r="T3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5" s="150" t="str">
        <f>IFERROR(IF(MOD(TABLAINV[[#This Row],[C]],2)=0,"PAR","IMPAR"),"Zona")</f>
        <v>IMPAR</v>
      </c>
      <c r="W335" s="151"/>
      <c r="X335" s="152">
        <f>IFERROR(IF(TABLAINV[[#This Row],[Cant. UND]]=0,TABLAINV[[#This Row],[PMV]]*TABLAINV[[#This Row],[Conteo Físico]],TABLAINV[[#This Row],[PMV]]*TABLAINV[[#This Row],[Cant. UND]]),0)</f>
        <v>0</v>
      </c>
      <c r="Y335" s="152">
        <f>IFERROR(ABS(TABLAINV[[#This Row],[PMV]]*TABLAINV[[#This Row],[Diferencia]]),0)</f>
        <v>0</v>
      </c>
      <c r="Z335" s="153">
        <f>IFERROR(VLOOKUP(TABLAINV[[#This Row],[Codigo Estado]],unds!O:P,2,0),"PEND.")</f>
        <v>2002</v>
      </c>
      <c r="AA335" s="153" t="str">
        <f t="shared" si="19"/>
        <v>CD09</v>
      </c>
      <c r="AB335" s="154">
        <f t="shared" ca="1" si="20"/>
        <v>45828</v>
      </c>
      <c r="AC335" s="155"/>
      <c r="AD335" s="155"/>
      <c r="AE335" s="155"/>
      <c r="AF335" s="155"/>
    </row>
    <row r="336" spans="1:32" s="156" customFormat="1" ht="24" customHeight="1" x14ac:dyDescent="0.2">
      <c r="A336" s="157" t="str">
        <f t="shared" si="18"/>
        <v>MRC01</v>
      </c>
      <c r="B336" s="145" t="str">
        <f>IF(TABLAINV[[#This Row],[Z]]="","",D336&amp;"."&amp;TEXT(E336,"000")&amp;"."&amp;TEXT(F336,"000")&amp;"."&amp;TEXT(G336,"000"))</f>
        <v>MR.C01.231.001</v>
      </c>
      <c r="C336" s="146"/>
      <c r="D336" s="147" t="s">
        <v>95</v>
      </c>
      <c r="E336" s="147" t="s">
        <v>96</v>
      </c>
      <c r="F336" s="147">
        <v>231</v>
      </c>
      <c r="G336" s="147">
        <v>1</v>
      </c>
      <c r="H336" s="147">
        <v>107670</v>
      </c>
      <c r="I336" s="147" t="s">
        <v>406</v>
      </c>
      <c r="J336" s="158">
        <v>12</v>
      </c>
      <c r="K336" s="147" t="s">
        <v>71</v>
      </c>
      <c r="L336" s="148" t="s">
        <v>115</v>
      </c>
      <c r="M336" s="147" t="s">
        <v>99</v>
      </c>
      <c r="N336" s="146" t="s">
        <v>91</v>
      </c>
      <c r="O336" s="146">
        <v>12</v>
      </c>
      <c r="P336" s="148">
        <v>12</v>
      </c>
      <c r="Q336" s="148"/>
      <c r="R336" s="147"/>
      <c r="S336" s="149">
        <f>TABLAINV[[#This Row],[Conteo Físico]]-TABLAINV[[#This Row],[Cant. UND]]</f>
        <v>0</v>
      </c>
      <c r="T3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6" s="150" t="str">
        <f>IFERROR(IF(MOD(TABLAINV[[#This Row],[C]],2)=0,"PAR","IMPAR"),"Zona")</f>
        <v>IMPAR</v>
      </c>
      <c r="W336" s="151"/>
      <c r="X336" s="152">
        <f>IFERROR(IF(TABLAINV[[#This Row],[Cant. UND]]=0,TABLAINV[[#This Row],[PMV]]*TABLAINV[[#This Row],[Conteo Físico]],TABLAINV[[#This Row],[PMV]]*TABLAINV[[#This Row],[Cant. UND]]),0)</f>
        <v>0</v>
      </c>
      <c r="Y336" s="152">
        <f>IFERROR(ABS(TABLAINV[[#This Row],[PMV]]*TABLAINV[[#This Row],[Diferencia]]),0)</f>
        <v>0</v>
      </c>
      <c r="Z336" s="153">
        <f>IFERROR(VLOOKUP(TABLAINV[[#This Row],[Codigo Estado]],unds!O:P,2,0),"PEND.")</f>
        <v>2002</v>
      </c>
      <c r="AA336" s="153" t="str">
        <f t="shared" si="19"/>
        <v>CD09</v>
      </c>
      <c r="AB336" s="154">
        <f t="shared" ca="1" si="20"/>
        <v>45828</v>
      </c>
      <c r="AC336" s="155"/>
      <c r="AD336" s="155"/>
      <c r="AE336" s="155"/>
      <c r="AF336" s="155"/>
    </row>
    <row r="337" spans="1:32" s="156" customFormat="1" ht="24" customHeight="1" x14ac:dyDescent="0.2">
      <c r="A337" s="157" t="str">
        <f t="shared" si="18"/>
        <v>MRC01</v>
      </c>
      <c r="B337" s="145" t="str">
        <f>IF(TABLAINV[[#This Row],[Z]]="","",D337&amp;"."&amp;TEXT(E337,"000")&amp;"."&amp;TEXT(F337,"000")&amp;"."&amp;TEXT(G337,"000"))</f>
        <v>MR.C01.231.001</v>
      </c>
      <c r="C337" s="146"/>
      <c r="D337" s="147" t="s">
        <v>95</v>
      </c>
      <c r="E337" s="147" t="s">
        <v>96</v>
      </c>
      <c r="F337" s="147">
        <v>231</v>
      </c>
      <c r="G337" s="147">
        <v>1</v>
      </c>
      <c r="H337" s="147">
        <v>118644003</v>
      </c>
      <c r="I337" s="147" t="s">
        <v>133</v>
      </c>
      <c r="J337" s="158">
        <v>2</v>
      </c>
      <c r="K337" s="147" t="s">
        <v>71</v>
      </c>
      <c r="L337" s="148" t="s">
        <v>134</v>
      </c>
      <c r="M337" s="147" t="s">
        <v>135</v>
      </c>
      <c r="N337" s="146" t="s">
        <v>91</v>
      </c>
      <c r="O337" s="146">
        <v>2</v>
      </c>
      <c r="P337" s="148">
        <v>2</v>
      </c>
      <c r="Q337" s="148"/>
      <c r="R337" s="147"/>
      <c r="S337" s="149">
        <f>TABLAINV[[#This Row],[Conteo Físico]]-TABLAINV[[#This Row],[Cant. UND]]</f>
        <v>0</v>
      </c>
      <c r="T3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7" s="150" t="str">
        <f>IFERROR(IF(MOD(TABLAINV[[#This Row],[C]],2)=0,"PAR","IMPAR"),"Zona")</f>
        <v>IMPAR</v>
      </c>
      <c r="W337" s="151"/>
      <c r="X337" s="152">
        <f>IFERROR(IF(TABLAINV[[#This Row],[Cant. UND]]=0,TABLAINV[[#This Row],[PMV]]*TABLAINV[[#This Row],[Conteo Físico]],TABLAINV[[#This Row],[PMV]]*TABLAINV[[#This Row],[Cant. UND]]),0)</f>
        <v>0</v>
      </c>
      <c r="Y337" s="152">
        <f>IFERROR(ABS(TABLAINV[[#This Row],[PMV]]*TABLAINV[[#This Row],[Diferencia]]),0)</f>
        <v>0</v>
      </c>
      <c r="Z337" s="153">
        <f>IFERROR(VLOOKUP(TABLAINV[[#This Row],[Codigo Estado]],unds!O:P,2,0),"PEND.")</f>
        <v>2002</v>
      </c>
      <c r="AA337" s="153" t="str">
        <f t="shared" si="19"/>
        <v>CD09</v>
      </c>
      <c r="AB337" s="154">
        <f t="shared" ca="1" si="20"/>
        <v>45828</v>
      </c>
      <c r="AC337" s="155"/>
      <c r="AD337" s="155"/>
      <c r="AE337" s="155"/>
      <c r="AF337" s="155"/>
    </row>
    <row r="338" spans="1:32" s="156" customFormat="1" ht="24" customHeight="1" x14ac:dyDescent="0.2">
      <c r="A338" s="157" t="str">
        <f t="shared" si="18"/>
        <v>MRC01</v>
      </c>
      <c r="B338" s="145" t="str">
        <f>IF(TABLAINV[[#This Row],[Z]]="","",D338&amp;"."&amp;TEXT(E338,"000")&amp;"."&amp;TEXT(F338,"000")&amp;"."&amp;TEXT(G338,"000"))</f>
        <v>MR.C01.231.001</v>
      </c>
      <c r="C338" s="146"/>
      <c r="D338" s="147" t="s">
        <v>95</v>
      </c>
      <c r="E338" s="147" t="s">
        <v>96</v>
      </c>
      <c r="F338" s="147">
        <v>231</v>
      </c>
      <c r="G338" s="147">
        <v>1</v>
      </c>
      <c r="H338" s="147">
        <v>220649</v>
      </c>
      <c r="I338" s="147" t="s">
        <v>407</v>
      </c>
      <c r="J338" s="158">
        <v>12</v>
      </c>
      <c r="K338" s="147" t="s">
        <v>71</v>
      </c>
      <c r="L338" s="148" t="s">
        <v>115</v>
      </c>
      <c r="M338" s="147" t="s">
        <v>99</v>
      </c>
      <c r="N338" s="146" t="s">
        <v>91</v>
      </c>
      <c r="O338" s="146">
        <v>12</v>
      </c>
      <c r="P338" s="148">
        <v>12</v>
      </c>
      <c r="Q338" s="148"/>
      <c r="R338" s="147"/>
      <c r="S338" s="149">
        <f>TABLAINV[[#This Row],[Conteo Físico]]-TABLAINV[[#This Row],[Cant. UND]]</f>
        <v>0</v>
      </c>
      <c r="T3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8" s="150" t="str">
        <f>IFERROR(IF(MOD(TABLAINV[[#This Row],[C]],2)=0,"PAR","IMPAR"),"Zona")</f>
        <v>IMPAR</v>
      </c>
      <c r="W338" s="151"/>
      <c r="X338" s="152">
        <f>IFERROR(IF(TABLAINV[[#This Row],[Cant. UND]]=0,TABLAINV[[#This Row],[PMV]]*TABLAINV[[#This Row],[Conteo Físico]],TABLAINV[[#This Row],[PMV]]*TABLAINV[[#This Row],[Cant. UND]]),0)</f>
        <v>0</v>
      </c>
      <c r="Y338" s="152">
        <f>IFERROR(ABS(TABLAINV[[#This Row],[PMV]]*TABLAINV[[#This Row],[Diferencia]]),0)</f>
        <v>0</v>
      </c>
      <c r="Z338" s="153">
        <f>IFERROR(VLOOKUP(TABLAINV[[#This Row],[Codigo Estado]],unds!O:P,2,0),"PEND.")</f>
        <v>2002</v>
      </c>
      <c r="AA338" s="153" t="str">
        <f t="shared" si="19"/>
        <v>CD09</v>
      </c>
      <c r="AB338" s="154">
        <f t="shared" ca="1" si="20"/>
        <v>45828</v>
      </c>
      <c r="AC338" s="155"/>
      <c r="AD338" s="155"/>
      <c r="AE338" s="155"/>
      <c r="AF338" s="155"/>
    </row>
    <row r="339" spans="1:32" s="156" customFormat="1" ht="24" customHeight="1" x14ac:dyDescent="0.2">
      <c r="A339" s="157" t="str">
        <f t="shared" si="18"/>
        <v>MRC01</v>
      </c>
      <c r="B339" s="145" t="str">
        <f>IF(TABLAINV[[#This Row],[Z]]="","",D339&amp;"."&amp;TEXT(E339,"000")&amp;"."&amp;TEXT(F339,"000")&amp;"."&amp;TEXT(G339,"000"))</f>
        <v>MR.C01.231.001</v>
      </c>
      <c r="C339" s="146"/>
      <c r="D339" s="147" t="s">
        <v>95</v>
      </c>
      <c r="E339" s="147" t="s">
        <v>96</v>
      </c>
      <c r="F339" s="147">
        <v>231</v>
      </c>
      <c r="G339" s="147">
        <v>1</v>
      </c>
      <c r="H339" s="147">
        <v>38332</v>
      </c>
      <c r="I339" s="147" t="s">
        <v>408</v>
      </c>
      <c r="J339" s="158">
        <v>12</v>
      </c>
      <c r="K339" s="147" t="s">
        <v>71</v>
      </c>
      <c r="L339" s="148" t="s">
        <v>110</v>
      </c>
      <c r="M339" s="147" t="s">
        <v>135</v>
      </c>
      <c r="N339" s="146" t="s">
        <v>91</v>
      </c>
      <c r="O339" s="146">
        <v>12</v>
      </c>
      <c r="P339" s="148">
        <v>12</v>
      </c>
      <c r="Q339" s="148"/>
      <c r="R339" s="147"/>
      <c r="S339" s="149">
        <f>TABLAINV[[#This Row],[Conteo Físico]]-TABLAINV[[#This Row],[Cant. UND]]</f>
        <v>0</v>
      </c>
      <c r="T3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9" s="150" t="str">
        <f>IFERROR(IF(MOD(TABLAINV[[#This Row],[C]],2)=0,"PAR","IMPAR"),"Zona")</f>
        <v>IMPAR</v>
      </c>
      <c r="W339" s="151"/>
      <c r="X339" s="152">
        <f>IFERROR(IF(TABLAINV[[#This Row],[Cant. UND]]=0,TABLAINV[[#This Row],[PMV]]*TABLAINV[[#This Row],[Conteo Físico]],TABLAINV[[#This Row],[PMV]]*TABLAINV[[#This Row],[Cant. UND]]),0)</f>
        <v>0</v>
      </c>
      <c r="Y339" s="152">
        <f>IFERROR(ABS(TABLAINV[[#This Row],[PMV]]*TABLAINV[[#This Row],[Diferencia]]),0)</f>
        <v>0</v>
      </c>
      <c r="Z339" s="153">
        <f>IFERROR(VLOOKUP(TABLAINV[[#This Row],[Codigo Estado]],unds!O:P,2,0),"PEND.")</f>
        <v>2002</v>
      </c>
      <c r="AA339" s="153" t="str">
        <f t="shared" si="19"/>
        <v>CD09</v>
      </c>
      <c r="AB339" s="154">
        <f t="shared" ca="1" si="20"/>
        <v>45828</v>
      </c>
      <c r="AC339" s="155"/>
      <c r="AD339" s="155"/>
      <c r="AE339" s="155"/>
      <c r="AF339" s="155"/>
    </row>
    <row r="340" spans="1:32" s="156" customFormat="1" ht="24" customHeight="1" x14ac:dyDescent="0.2">
      <c r="A340" s="157" t="str">
        <f t="shared" si="18"/>
        <v>MRC01</v>
      </c>
      <c r="B340" s="145" t="str">
        <f>IF(TABLAINV[[#This Row],[Z]]="","",D340&amp;"."&amp;TEXT(E340,"000")&amp;"."&amp;TEXT(F340,"000")&amp;"."&amp;TEXT(G340,"000"))</f>
        <v>MR.C01.231.001</v>
      </c>
      <c r="C340" s="146"/>
      <c r="D340" s="147" t="s">
        <v>95</v>
      </c>
      <c r="E340" s="147" t="s">
        <v>96</v>
      </c>
      <c r="F340" s="147">
        <v>231</v>
      </c>
      <c r="G340" s="147">
        <v>1</v>
      </c>
      <c r="H340" s="147">
        <v>38332</v>
      </c>
      <c r="I340" s="147" t="s">
        <v>408</v>
      </c>
      <c r="J340" s="158">
        <v>12</v>
      </c>
      <c r="K340" s="147" t="s">
        <v>71</v>
      </c>
      <c r="L340" s="148" t="s">
        <v>110</v>
      </c>
      <c r="M340" s="147" t="s">
        <v>135</v>
      </c>
      <c r="N340" s="146" t="s">
        <v>91</v>
      </c>
      <c r="O340" s="146">
        <v>12</v>
      </c>
      <c r="P340" s="148">
        <v>12</v>
      </c>
      <c r="Q340" s="148"/>
      <c r="R340" s="147"/>
      <c r="S340" s="149">
        <f>TABLAINV[[#This Row],[Conteo Físico]]-TABLAINV[[#This Row],[Cant. UND]]</f>
        <v>0</v>
      </c>
      <c r="T3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0" s="150" t="str">
        <f>IFERROR(IF(MOD(TABLAINV[[#This Row],[C]],2)=0,"PAR","IMPAR"),"Zona")</f>
        <v>IMPAR</v>
      </c>
      <c r="W340" s="151"/>
      <c r="X340" s="152">
        <f>IFERROR(IF(TABLAINV[[#This Row],[Cant. UND]]=0,TABLAINV[[#This Row],[PMV]]*TABLAINV[[#This Row],[Conteo Físico]],TABLAINV[[#This Row],[PMV]]*TABLAINV[[#This Row],[Cant. UND]]),0)</f>
        <v>0</v>
      </c>
      <c r="Y340" s="152">
        <f>IFERROR(ABS(TABLAINV[[#This Row],[PMV]]*TABLAINV[[#This Row],[Diferencia]]),0)</f>
        <v>0</v>
      </c>
      <c r="Z340" s="153">
        <f>IFERROR(VLOOKUP(TABLAINV[[#This Row],[Codigo Estado]],unds!O:P,2,0),"PEND.")</f>
        <v>2002</v>
      </c>
      <c r="AA340" s="153" t="str">
        <f t="shared" si="19"/>
        <v>CD09</v>
      </c>
      <c r="AB340" s="154">
        <f t="shared" ca="1" si="20"/>
        <v>45828</v>
      </c>
      <c r="AC340" s="155"/>
      <c r="AD340" s="155"/>
      <c r="AE340" s="155"/>
      <c r="AF340" s="155"/>
    </row>
    <row r="341" spans="1:32" s="156" customFormat="1" ht="24" customHeight="1" x14ac:dyDescent="0.2">
      <c r="A341" s="157" t="str">
        <f t="shared" si="18"/>
        <v>MRC01</v>
      </c>
      <c r="B341" s="145" t="str">
        <f>IF(TABLAINV[[#This Row],[Z]]="","",D341&amp;"."&amp;TEXT(E341,"000")&amp;"."&amp;TEXT(F341,"000")&amp;"."&amp;TEXT(G341,"000"))</f>
        <v>MR.C01.231.001</v>
      </c>
      <c r="C341" s="146"/>
      <c r="D341" s="147" t="s">
        <v>95</v>
      </c>
      <c r="E341" s="147" t="s">
        <v>96</v>
      </c>
      <c r="F341" s="147">
        <v>231</v>
      </c>
      <c r="G341" s="147">
        <v>1</v>
      </c>
      <c r="H341" s="147">
        <v>404957</v>
      </c>
      <c r="I341" s="147" t="s">
        <v>409</v>
      </c>
      <c r="J341" s="158">
        <v>12</v>
      </c>
      <c r="K341" s="147" t="s">
        <v>71</v>
      </c>
      <c r="L341" s="148" t="s">
        <v>115</v>
      </c>
      <c r="M341" s="147" t="s">
        <v>99</v>
      </c>
      <c r="N341" s="146" t="s">
        <v>91</v>
      </c>
      <c r="O341" s="146">
        <v>12</v>
      </c>
      <c r="P341" s="148">
        <v>12</v>
      </c>
      <c r="Q341" s="148"/>
      <c r="R341" s="147"/>
      <c r="S341" s="149">
        <f>TABLAINV[[#This Row],[Conteo Físico]]-TABLAINV[[#This Row],[Cant. UND]]</f>
        <v>0</v>
      </c>
      <c r="T3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1" s="150" t="str">
        <f>IFERROR(IF(MOD(TABLAINV[[#This Row],[C]],2)=0,"PAR","IMPAR"),"Zona")</f>
        <v>IMPAR</v>
      </c>
      <c r="W341" s="151"/>
      <c r="X341" s="152">
        <f>IFERROR(IF(TABLAINV[[#This Row],[Cant. UND]]=0,TABLAINV[[#This Row],[PMV]]*TABLAINV[[#This Row],[Conteo Físico]],TABLAINV[[#This Row],[PMV]]*TABLAINV[[#This Row],[Cant. UND]]),0)</f>
        <v>0</v>
      </c>
      <c r="Y341" s="152">
        <f>IFERROR(ABS(TABLAINV[[#This Row],[PMV]]*TABLAINV[[#This Row],[Diferencia]]),0)</f>
        <v>0</v>
      </c>
      <c r="Z341" s="153">
        <f>IFERROR(VLOOKUP(TABLAINV[[#This Row],[Codigo Estado]],unds!O:P,2,0),"PEND.")</f>
        <v>2002</v>
      </c>
      <c r="AA341" s="153" t="str">
        <f t="shared" si="19"/>
        <v>CD09</v>
      </c>
      <c r="AB341" s="154">
        <f t="shared" ca="1" si="20"/>
        <v>45828</v>
      </c>
      <c r="AC341" s="155"/>
      <c r="AD341" s="155"/>
      <c r="AE341" s="155"/>
      <c r="AF341" s="155"/>
    </row>
    <row r="342" spans="1:32" s="156" customFormat="1" ht="24" customHeight="1" x14ac:dyDescent="0.2">
      <c r="A342" s="157" t="str">
        <f t="shared" si="18"/>
        <v>MRC01</v>
      </c>
      <c r="B342" s="145" t="str">
        <f>IF(TABLAINV[[#This Row],[Z]]="","",D342&amp;"."&amp;TEXT(E342,"000")&amp;"."&amp;TEXT(F342,"000")&amp;"."&amp;TEXT(G342,"000"))</f>
        <v>MR.C01.231.001</v>
      </c>
      <c r="C342" s="146"/>
      <c r="D342" s="147" t="s">
        <v>95</v>
      </c>
      <c r="E342" s="147" t="s">
        <v>96</v>
      </c>
      <c r="F342" s="147">
        <v>231</v>
      </c>
      <c r="G342" s="147">
        <v>1</v>
      </c>
      <c r="H342" s="147">
        <v>438370</v>
      </c>
      <c r="I342" s="147" t="s">
        <v>410</v>
      </c>
      <c r="J342" s="158">
        <v>12</v>
      </c>
      <c r="K342" s="147" t="s">
        <v>71</v>
      </c>
      <c r="L342" s="148" t="s">
        <v>115</v>
      </c>
      <c r="M342" s="147" t="s">
        <v>99</v>
      </c>
      <c r="N342" s="146" t="s">
        <v>91</v>
      </c>
      <c r="O342" s="146">
        <v>12</v>
      </c>
      <c r="P342" s="148">
        <v>12</v>
      </c>
      <c r="Q342" s="148"/>
      <c r="R342" s="147"/>
      <c r="S342" s="149">
        <f>TABLAINV[[#This Row],[Conteo Físico]]-TABLAINV[[#This Row],[Cant. UND]]</f>
        <v>0</v>
      </c>
      <c r="T3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2" s="150" t="str">
        <f>IFERROR(IF(MOD(TABLAINV[[#This Row],[C]],2)=0,"PAR","IMPAR"),"Zona")</f>
        <v>IMPAR</v>
      </c>
      <c r="W342" s="151"/>
      <c r="X342" s="152">
        <f>IFERROR(IF(TABLAINV[[#This Row],[Cant. UND]]=0,TABLAINV[[#This Row],[PMV]]*TABLAINV[[#This Row],[Conteo Físico]],TABLAINV[[#This Row],[PMV]]*TABLAINV[[#This Row],[Cant. UND]]),0)</f>
        <v>0</v>
      </c>
      <c r="Y342" s="152">
        <f>IFERROR(ABS(TABLAINV[[#This Row],[PMV]]*TABLAINV[[#This Row],[Diferencia]]),0)</f>
        <v>0</v>
      </c>
      <c r="Z342" s="153">
        <f>IFERROR(VLOOKUP(TABLAINV[[#This Row],[Codigo Estado]],unds!O:P,2,0),"PEND.")</f>
        <v>2002</v>
      </c>
      <c r="AA342" s="153" t="str">
        <f t="shared" si="19"/>
        <v>CD09</v>
      </c>
      <c r="AB342" s="154">
        <f t="shared" ca="1" si="20"/>
        <v>45828</v>
      </c>
      <c r="AC342" s="155"/>
      <c r="AD342" s="155"/>
      <c r="AE342" s="155"/>
      <c r="AF342" s="155"/>
    </row>
    <row r="343" spans="1:32" s="156" customFormat="1" ht="24" customHeight="1" x14ac:dyDescent="0.2">
      <c r="A343" s="157" t="str">
        <f t="shared" si="18"/>
        <v>MRC01</v>
      </c>
      <c r="B343" s="145" t="str">
        <f>IF(TABLAINV[[#This Row],[Z]]="","",D343&amp;"."&amp;TEXT(E343,"000")&amp;"."&amp;TEXT(F343,"000")&amp;"."&amp;TEXT(G343,"000"))</f>
        <v>MR.C01.231.001</v>
      </c>
      <c r="C343" s="146"/>
      <c r="D343" s="147" t="s">
        <v>95</v>
      </c>
      <c r="E343" s="147" t="s">
        <v>96</v>
      </c>
      <c r="F343" s="147">
        <v>231</v>
      </c>
      <c r="G343" s="147">
        <v>1</v>
      </c>
      <c r="H343" s="147">
        <v>531596004</v>
      </c>
      <c r="I343" s="147" t="s">
        <v>411</v>
      </c>
      <c r="J343" s="158">
        <v>230</v>
      </c>
      <c r="K343" s="147" t="s">
        <v>71</v>
      </c>
      <c r="L343" s="148" t="s">
        <v>108</v>
      </c>
      <c r="M343" s="147" t="s">
        <v>99</v>
      </c>
      <c r="N343" s="146" t="s">
        <v>91</v>
      </c>
      <c r="O343" s="146">
        <v>230</v>
      </c>
      <c r="P343" s="148">
        <v>230</v>
      </c>
      <c r="Q343" s="148"/>
      <c r="R343" s="147"/>
      <c r="S343" s="149">
        <f>TABLAINV[[#This Row],[Conteo Físico]]-TABLAINV[[#This Row],[Cant. UND]]</f>
        <v>0</v>
      </c>
      <c r="T3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3" s="150" t="str">
        <f>IFERROR(IF(MOD(TABLAINV[[#This Row],[C]],2)=0,"PAR","IMPAR"),"Zona")</f>
        <v>IMPAR</v>
      </c>
      <c r="W343" s="151"/>
      <c r="X343" s="152">
        <f>IFERROR(IF(TABLAINV[[#This Row],[Cant. UND]]=0,TABLAINV[[#This Row],[PMV]]*TABLAINV[[#This Row],[Conteo Físico]],TABLAINV[[#This Row],[PMV]]*TABLAINV[[#This Row],[Cant. UND]]),0)</f>
        <v>0</v>
      </c>
      <c r="Y343" s="152">
        <f>IFERROR(ABS(TABLAINV[[#This Row],[PMV]]*TABLAINV[[#This Row],[Diferencia]]),0)</f>
        <v>0</v>
      </c>
      <c r="Z343" s="153">
        <f>IFERROR(VLOOKUP(TABLAINV[[#This Row],[Codigo Estado]],unds!O:P,2,0),"PEND.")</f>
        <v>2002</v>
      </c>
      <c r="AA343" s="153" t="str">
        <f t="shared" si="19"/>
        <v>CD09</v>
      </c>
      <c r="AB343" s="154">
        <f t="shared" ca="1" si="20"/>
        <v>45828</v>
      </c>
      <c r="AC343" s="155"/>
      <c r="AD343" s="155"/>
      <c r="AE343" s="155"/>
      <c r="AF343" s="155"/>
    </row>
    <row r="344" spans="1:32" s="156" customFormat="1" ht="24" customHeight="1" x14ac:dyDescent="0.2">
      <c r="A344" s="157" t="str">
        <f t="shared" si="18"/>
        <v>MRC01</v>
      </c>
      <c r="B344" s="145" t="str">
        <f>IF(TABLAINV[[#This Row],[Z]]="","",D344&amp;"."&amp;TEXT(E344,"000")&amp;"."&amp;TEXT(F344,"000")&amp;"."&amp;TEXT(G344,"000"))</f>
        <v>MR.C01.231.001</v>
      </c>
      <c r="C344" s="146"/>
      <c r="D344" s="147" t="s">
        <v>95</v>
      </c>
      <c r="E344" s="147" t="s">
        <v>96</v>
      </c>
      <c r="F344" s="147">
        <v>231</v>
      </c>
      <c r="G344" s="147">
        <v>1</v>
      </c>
      <c r="H344" s="147">
        <v>531596004</v>
      </c>
      <c r="I344" s="147" t="s">
        <v>411</v>
      </c>
      <c r="J344" s="158">
        <v>10</v>
      </c>
      <c r="K344" s="147" t="s">
        <v>71</v>
      </c>
      <c r="L344" s="148" t="s">
        <v>108</v>
      </c>
      <c r="M344" s="147" t="s">
        <v>99</v>
      </c>
      <c r="N344" s="146" t="s">
        <v>91</v>
      </c>
      <c r="O344" s="146">
        <v>10</v>
      </c>
      <c r="P344" s="148">
        <v>10</v>
      </c>
      <c r="Q344" s="148"/>
      <c r="R344" s="147"/>
      <c r="S344" s="149">
        <f>TABLAINV[[#This Row],[Conteo Físico]]-TABLAINV[[#This Row],[Cant. UND]]</f>
        <v>0</v>
      </c>
      <c r="T3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4" s="150" t="str">
        <f>IFERROR(IF(MOD(TABLAINV[[#This Row],[C]],2)=0,"PAR","IMPAR"),"Zona")</f>
        <v>IMPAR</v>
      </c>
      <c r="W344" s="151"/>
      <c r="X344" s="152">
        <f>IFERROR(IF(TABLAINV[[#This Row],[Cant. UND]]=0,TABLAINV[[#This Row],[PMV]]*TABLAINV[[#This Row],[Conteo Físico]],TABLAINV[[#This Row],[PMV]]*TABLAINV[[#This Row],[Cant. UND]]),0)</f>
        <v>0</v>
      </c>
      <c r="Y344" s="152">
        <f>IFERROR(ABS(TABLAINV[[#This Row],[PMV]]*TABLAINV[[#This Row],[Diferencia]]),0)</f>
        <v>0</v>
      </c>
      <c r="Z344" s="153">
        <f>IFERROR(VLOOKUP(TABLAINV[[#This Row],[Codigo Estado]],unds!O:P,2,0),"PEND.")</f>
        <v>2002</v>
      </c>
      <c r="AA344" s="153" t="str">
        <f t="shared" si="19"/>
        <v>CD09</v>
      </c>
      <c r="AB344" s="154">
        <f t="shared" ca="1" si="20"/>
        <v>45828</v>
      </c>
      <c r="AC344" s="155"/>
      <c r="AD344" s="155"/>
      <c r="AE344" s="155"/>
      <c r="AF344" s="155"/>
    </row>
    <row r="345" spans="1:32" s="156" customFormat="1" ht="24" customHeight="1" x14ac:dyDescent="0.2">
      <c r="A345" s="157" t="str">
        <f t="shared" si="18"/>
        <v>MRC01</v>
      </c>
      <c r="B345" s="145" t="str">
        <f>IF(TABLAINV[[#This Row],[Z]]="","",D345&amp;"."&amp;TEXT(E345,"000")&amp;"."&amp;TEXT(F345,"000")&amp;"."&amp;TEXT(G345,"000"))</f>
        <v>MR.C01.231.001</v>
      </c>
      <c r="C345" s="146"/>
      <c r="D345" s="147" t="s">
        <v>95</v>
      </c>
      <c r="E345" s="147" t="s">
        <v>96</v>
      </c>
      <c r="F345" s="147">
        <v>231</v>
      </c>
      <c r="G345" s="147">
        <v>1</v>
      </c>
      <c r="H345" s="147">
        <v>531596004</v>
      </c>
      <c r="I345" s="147" t="s">
        <v>411</v>
      </c>
      <c r="J345" s="158">
        <v>10</v>
      </c>
      <c r="K345" s="147" t="s">
        <v>71</v>
      </c>
      <c r="L345" s="148" t="s">
        <v>108</v>
      </c>
      <c r="M345" s="147" t="s">
        <v>99</v>
      </c>
      <c r="N345" s="146" t="s">
        <v>91</v>
      </c>
      <c r="O345" s="146">
        <v>10</v>
      </c>
      <c r="P345" s="148">
        <v>10</v>
      </c>
      <c r="Q345" s="148"/>
      <c r="R345" s="147"/>
      <c r="S345" s="149">
        <f>TABLAINV[[#This Row],[Conteo Físico]]-TABLAINV[[#This Row],[Cant. UND]]</f>
        <v>0</v>
      </c>
      <c r="T3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5" s="150" t="str">
        <f>IFERROR(IF(MOD(TABLAINV[[#This Row],[C]],2)=0,"PAR","IMPAR"),"Zona")</f>
        <v>IMPAR</v>
      </c>
      <c r="W345" s="151"/>
      <c r="X345" s="152">
        <f>IFERROR(IF(TABLAINV[[#This Row],[Cant. UND]]=0,TABLAINV[[#This Row],[PMV]]*TABLAINV[[#This Row],[Conteo Físico]],TABLAINV[[#This Row],[PMV]]*TABLAINV[[#This Row],[Cant. UND]]),0)</f>
        <v>0</v>
      </c>
      <c r="Y345" s="152">
        <f>IFERROR(ABS(TABLAINV[[#This Row],[PMV]]*TABLAINV[[#This Row],[Diferencia]]),0)</f>
        <v>0</v>
      </c>
      <c r="Z345" s="153">
        <f>IFERROR(VLOOKUP(TABLAINV[[#This Row],[Codigo Estado]],unds!O:P,2,0),"PEND.")</f>
        <v>2002</v>
      </c>
      <c r="AA345" s="153" t="str">
        <f t="shared" si="19"/>
        <v>CD09</v>
      </c>
      <c r="AB345" s="154">
        <f t="shared" ca="1" si="20"/>
        <v>45828</v>
      </c>
      <c r="AC345" s="155"/>
      <c r="AD345" s="155"/>
      <c r="AE345" s="155"/>
      <c r="AF345" s="155"/>
    </row>
    <row r="346" spans="1:32" s="156" customFormat="1" ht="24" customHeight="1" x14ac:dyDescent="0.2">
      <c r="A346" s="157" t="str">
        <f t="shared" si="18"/>
        <v>MRC01</v>
      </c>
      <c r="B346" s="145" t="str">
        <f>IF(TABLAINV[[#This Row],[Z]]="","",D346&amp;"."&amp;TEXT(E346,"000")&amp;"."&amp;TEXT(F346,"000")&amp;"."&amp;TEXT(G346,"000"))</f>
        <v>MR.C01.231.001</v>
      </c>
      <c r="C346" s="146"/>
      <c r="D346" s="147" t="s">
        <v>95</v>
      </c>
      <c r="E346" s="147" t="s">
        <v>96</v>
      </c>
      <c r="F346" s="147">
        <v>231</v>
      </c>
      <c r="G346" s="147">
        <v>1</v>
      </c>
      <c r="H346" s="147">
        <v>531596004</v>
      </c>
      <c r="I346" s="147" t="s">
        <v>411</v>
      </c>
      <c r="J346" s="158">
        <v>10</v>
      </c>
      <c r="K346" s="147" t="s">
        <v>71</v>
      </c>
      <c r="L346" s="148" t="s">
        <v>108</v>
      </c>
      <c r="M346" s="147" t="s">
        <v>99</v>
      </c>
      <c r="N346" s="146" t="s">
        <v>91</v>
      </c>
      <c r="O346" s="146">
        <v>10</v>
      </c>
      <c r="P346" s="148">
        <v>10</v>
      </c>
      <c r="Q346" s="148"/>
      <c r="R346" s="147"/>
      <c r="S346" s="149">
        <f>TABLAINV[[#This Row],[Conteo Físico]]-TABLAINV[[#This Row],[Cant. UND]]</f>
        <v>0</v>
      </c>
      <c r="T3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6" s="150" t="str">
        <f>IFERROR(IF(MOD(TABLAINV[[#This Row],[C]],2)=0,"PAR","IMPAR"),"Zona")</f>
        <v>IMPAR</v>
      </c>
      <c r="W346" s="151"/>
      <c r="X346" s="152">
        <f>IFERROR(IF(TABLAINV[[#This Row],[Cant. UND]]=0,TABLAINV[[#This Row],[PMV]]*TABLAINV[[#This Row],[Conteo Físico]],TABLAINV[[#This Row],[PMV]]*TABLAINV[[#This Row],[Cant. UND]]),0)</f>
        <v>0</v>
      </c>
      <c r="Y346" s="152">
        <f>IFERROR(ABS(TABLAINV[[#This Row],[PMV]]*TABLAINV[[#This Row],[Diferencia]]),0)</f>
        <v>0</v>
      </c>
      <c r="Z346" s="153">
        <f>IFERROR(VLOOKUP(TABLAINV[[#This Row],[Codigo Estado]],unds!O:P,2,0),"PEND.")</f>
        <v>2002</v>
      </c>
      <c r="AA346" s="153" t="str">
        <f t="shared" si="19"/>
        <v>CD09</v>
      </c>
      <c r="AB346" s="154">
        <f t="shared" ca="1" si="20"/>
        <v>45828</v>
      </c>
      <c r="AC346" s="155"/>
      <c r="AD346" s="155"/>
      <c r="AE346" s="155"/>
      <c r="AF346" s="155"/>
    </row>
    <row r="347" spans="1:32" s="156" customFormat="1" ht="24" customHeight="1" x14ac:dyDescent="0.2">
      <c r="A347" s="157" t="str">
        <f t="shared" si="18"/>
        <v>MRC01</v>
      </c>
      <c r="B347" s="145" t="str">
        <f>IF(TABLAINV[[#This Row],[Z]]="","",D347&amp;"."&amp;TEXT(E347,"000")&amp;"."&amp;TEXT(F347,"000")&amp;"."&amp;TEXT(G347,"000"))</f>
        <v>MR.C01.231.001</v>
      </c>
      <c r="C347" s="146"/>
      <c r="D347" s="147" t="s">
        <v>95</v>
      </c>
      <c r="E347" s="147" t="s">
        <v>96</v>
      </c>
      <c r="F347" s="147">
        <v>231</v>
      </c>
      <c r="G347" s="147">
        <v>1</v>
      </c>
      <c r="H347" s="147">
        <v>531596004</v>
      </c>
      <c r="I347" s="147" t="s">
        <v>411</v>
      </c>
      <c r="J347" s="158">
        <v>10</v>
      </c>
      <c r="K347" s="147" t="s">
        <v>71</v>
      </c>
      <c r="L347" s="148" t="s">
        <v>108</v>
      </c>
      <c r="M347" s="147" t="s">
        <v>99</v>
      </c>
      <c r="N347" s="146" t="s">
        <v>91</v>
      </c>
      <c r="O347" s="146">
        <v>10</v>
      </c>
      <c r="P347" s="148">
        <v>10</v>
      </c>
      <c r="Q347" s="148"/>
      <c r="R347" s="147"/>
      <c r="S347" s="149">
        <f>TABLAINV[[#This Row],[Conteo Físico]]-TABLAINV[[#This Row],[Cant. UND]]</f>
        <v>0</v>
      </c>
      <c r="T3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7" s="150" t="str">
        <f>IFERROR(IF(MOD(TABLAINV[[#This Row],[C]],2)=0,"PAR","IMPAR"),"Zona")</f>
        <v>IMPAR</v>
      </c>
      <c r="W347" s="151"/>
      <c r="X347" s="152">
        <f>IFERROR(IF(TABLAINV[[#This Row],[Cant. UND]]=0,TABLAINV[[#This Row],[PMV]]*TABLAINV[[#This Row],[Conteo Físico]],TABLAINV[[#This Row],[PMV]]*TABLAINV[[#This Row],[Cant. UND]]),0)</f>
        <v>0</v>
      </c>
      <c r="Y347" s="152">
        <f>IFERROR(ABS(TABLAINV[[#This Row],[PMV]]*TABLAINV[[#This Row],[Diferencia]]),0)</f>
        <v>0</v>
      </c>
      <c r="Z347" s="153">
        <f>IFERROR(VLOOKUP(TABLAINV[[#This Row],[Codigo Estado]],unds!O:P,2,0),"PEND.")</f>
        <v>2002</v>
      </c>
      <c r="AA347" s="153" t="str">
        <f t="shared" si="19"/>
        <v>CD09</v>
      </c>
      <c r="AB347" s="154">
        <f t="shared" ca="1" si="20"/>
        <v>45828</v>
      </c>
      <c r="AC347" s="155"/>
      <c r="AD347" s="155"/>
      <c r="AE347" s="155"/>
      <c r="AF347" s="155"/>
    </row>
    <row r="348" spans="1:32" s="156" customFormat="1" ht="24" customHeight="1" x14ac:dyDescent="0.2">
      <c r="A348" s="157" t="str">
        <f t="shared" si="18"/>
        <v>MRC01</v>
      </c>
      <c r="B348" s="145" t="str">
        <f>IF(TABLAINV[[#This Row],[Z]]="","",D348&amp;"."&amp;TEXT(E348,"000")&amp;"."&amp;TEXT(F348,"000")&amp;"."&amp;TEXT(G348,"000"))</f>
        <v>MR.C01.231.001</v>
      </c>
      <c r="C348" s="146"/>
      <c r="D348" s="147" t="s">
        <v>95</v>
      </c>
      <c r="E348" s="147" t="s">
        <v>96</v>
      </c>
      <c r="F348" s="147">
        <v>231</v>
      </c>
      <c r="G348" s="147">
        <v>1</v>
      </c>
      <c r="H348" s="147">
        <v>531596004</v>
      </c>
      <c r="I348" s="147" t="s">
        <v>411</v>
      </c>
      <c r="J348" s="158">
        <v>10</v>
      </c>
      <c r="K348" s="147" t="s">
        <v>71</v>
      </c>
      <c r="L348" s="148" t="s">
        <v>108</v>
      </c>
      <c r="M348" s="147" t="s">
        <v>99</v>
      </c>
      <c r="N348" s="146" t="s">
        <v>91</v>
      </c>
      <c r="O348" s="146">
        <v>10</v>
      </c>
      <c r="P348" s="148">
        <v>10</v>
      </c>
      <c r="Q348" s="148"/>
      <c r="R348" s="147"/>
      <c r="S348" s="149">
        <f>TABLAINV[[#This Row],[Conteo Físico]]-TABLAINV[[#This Row],[Cant. UND]]</f>
        <v>0</v>
      </c>
      <c r="T3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8" s="150" t="str">
        <f>IFERROR(IF(MOD(TABLAINV[[#This Row],[C]],2)=0,"PAR","IMPAR"),"Zona")</f>
        <v>IMPAR</v>
      </c>
      <c r="W348" s="151"/>
      <c r="X348" s="152">
        <f>IFERROR(IF(TABLAINV[[#This Row],[Cant. UND]]=0,TABLAINV[[#This Row],[PMV]]*TABLAINV[[#This Row],[Conteo Físico]],TABLAINV[[#This Row],[PMV]]*TABLAINV[[#This Row],[Cant. UND]]),0)</f>
        <v>0</v>
      </c>
      <c r="Y348" s="152">
        <f>IFERROR(ABS(TABLAINV[[#This Row],[PMV]]*TABLAINV[[#This Row],[Diferencia]]),0)</f>
        <v>0</v>
      </c>
      <c r="Z348" s="153">
        <f>IFERROR(VLOOKUP(TABLAINV[[#This Row],[Codigo Estado]],unds!O:P,2,0),"PEND.")</f>
        <v>2002</v>
      </c>
      <c r="AA348" s="153" t="str">
        <f t="shared" si="19"/>
        <v>CD09</v>
      </c>
      <c r="AB348" s="154">
        <f t="shared" ca="1" si="20"/>
        <v>45828</v>
      </c>
      <c r="AC348" s="155"/>
      <c r="AD348" s="155"/>
      <c r="AE348" s="155"/>
      <c r="AF348" s="155"/>
    </row>
    <row r="349" spans="1:32" s="156" customFormat="1" ht="24" customHeight="1" x14ac:dyDescent="0.2">
      <c r="A349" s="157" t="str">
        <f t="shared" si="18"/>
        <v>MRC01</v>
      </c>
      <c r="B349" s="145" t="str">
        <f>IF(TABLAINV[[#This Row],[Z]]="","",D349&amp;"."&amp;TEXT(E349,"000")&amp;"."&amp;TEXT(F349,"000")&amp;"."&amp;TEXT(G349,"000"))</f>
        <v>MR.C01.231.001</v>
      </c>
      <c r="C349" s="146"/>
      <c r="D349" s="147" t="s">
        <v>95</v>
      </c>
      <c r="E349" s="147" t="s">
        <v>96</v>
      </c>
      <c r="F349" s="147">
        <v>231</v>
      </c>
      <c r="G349" s="147">
        <v>1</v>
      </c>
      <c r="H349" s="147">
        <v>531596004</v>
      </c>
      <c r="I349" s="147" t="s">
        <v>411</v>
      </c>
      <c r="J349" s="158">
        <v>10</v>
      </c>
      <c r="K349" s="147" t="s">
        <v>71</v>
      </c>
      <c r="L349" s="148" t="s">
        <v>108</v>
      </c>
      <c r="M349" s="147" t="s">
        <v>99</v>
      </c>
      <c r="N349" s="146" t="s">
        <v>91</v>
      </c>
      <c r="O349" s="146">
        <v>10</v>
      </c>
      <c r="P349" s="148">
        <v>10</v>
      </c>
      <c r="Q349" s="148"/>
      <c r="R349" s="147"/>
      <c r="S349" s="149">
        <f>TABLAINV[[#This Row],[Conteo Físico]]-TABLAINV[[#This Row],[Cant. UND]]</f>
        <v>0</v>
      </c>
      <c r="T3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9" s="150" t="str">
        <f>IFERROR(IF(MOD(TABLAINV[[#This Row],[C]],2)=0,"PAR","IMPAR"),"Zona")</f>
        <v>IMPAR</v>
      </c>
      <c r="W349" s="151"/>
      <c r="X349" s="152">
        <f>IFERROR(IF(TABLAINV[[#This Row],[Cant. UND]]=0,TABLAINV[[#This Row],[PMV]]*TABLAINV[[#This Row],[Conteo Físico]],TABLAINV[[#This Row],[PMV]]*TABLAINV[[#This Row],[Cant. UND]]),0)</f>
        <v>0</v>
      </c>
      <c r="Y349" s="152">
        <f>IFERROR(ABS(TABLAINV[[#This Row],[PMV]]*TABLAINV[[#This Row],[Diferencia]]),0)</f>
        <v>0</v>
      </c>
      <c r="Z349" s="153">
        <f>IFERROR(VLOOKUP(TABLAINV[[#This Row],[Codigo Estado]],unds!O:P,2,0),"PEND.")</f>
        <v>2002</v>
      </c>
      <c r="AA349" s="153" t="str">
        <f t="shared" si="19"/>
        <v>CD09</v>
      </c>
      <c r="AB349" s="154">
        <f t="shared" ca="1" si="20"/>
        <v>45828</v>
      </c>
      <c r="AC349" s="155"/>
      <c r="AD349" s="155"/>
      <c r="AE349" s="155"/>
      <c r="AF349" s="155"/>
    </row>
    <row r="350" spans="1:32" s="156" customFormat="1" ht="24" customHeight="1" x14ac:dyDescent="0.2">
      <c r="A350" s="157" t="str">
        <f t="shared" si="18"/>
        <v>MRC01</v>
      </c>
      <c r="B350" s="145" t="str">
        <f>IF(TABLAINV[[#This Row],[Z]]="","",D350&amp;"."&amp;TEXT(E350,"000")&amp;"."&amp;TEXT(F350,"000")&amp;"."&amp;TEXT(G350,"000"))</f>
        <v>MR.C01.231.001</v>
      </c>
      <c r="C350" s="146"/>
      <c r="D350" s="147" t="s">
        <v>95</v>
      </c>
      <c r="E350" s="147" t="s">
        <v>96</v>
      </c>
      <c r="F350" s="147">
        <v>231</v>
      </c>
      <c r="G350" s="147">
        <v>1</v>
      </c>
      <c r="H350" s="147">
        <v>531596004</v>
      </c>
      <c r="I350" s="147" t="s">
        <v>411</v>
      </c>
      <c r="J350" s="158">
        <v>10</v>
      </c>
      <c r="K350" s="147" t="s">
        <v>71</v>
      </c>
      <c r="L350" s="148" t="s">
        <v>108</v>
      </c>
      <c r="M350" s="147" t="s">
        <v>99</v>
      </c>
      <c r="N350" s="146" t="s">
        <v>91</v>
      </c>
      <c r="O350" s="146">
        <v>10</v>
      </c>
      <c r="P350" s="148">
        <v>10</v>
      </c>
      <c r="Q350" s="148"/>
      <c r="R350" s="147"/>
      <c r="S350" s="149">
        <f>TABLAINV[[#This Row],[Conteo Físico]]-TABLAINV[[#This Row],[Cant. UND]]</f>
        <v>0</v>
      </c>
      <c r="T3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0" s="150" t="str">
        <f>IFERROR(IF(MOD(TABLAINV[[#This Row],[C]],2)=0,"PAR","IMPAR"),"Zona")</f>
        <v>IMPAR</v>
      </c>
      <c r="W350" s="151"/>
      <c r="X350" s="152">
        <f>IFERROR(IF(TABLAINV[[#This Row],[Cant. UND]]=0,TABLAINV[[#This Row],[PMV]]*TABLAINV[[#This Row],[Conteo Físico]],TABLAINV[[#This Row],[PMV]]*TABLAINV[[#This Row],[Cant. UND]]),0)</f>
        <v>0</v>
      </c>
      <c r="Y350" s="152">
        <f>IFERROR(ABS(TABLAINV[[#This Row],[PMV]]*TABLAINV[[#This Row],[Diferencia]]),0)</f>
        <v>0</v>
      </c>
      <c r="Z350" s="153">
        <f>IFERROR(VLOOKUP(TABLAINV[[#This Row],[Codigo Estado]],unds!O:P,2,0),"PEND.")</f>
        <v>2002</v>
      </c>
      <c r="AA350" s="153" t="str">
        <f t="shared" si="19"/>
        <v>CD09</v>
      </c>
      <c r="AB350" s="154">
        <f t="shared" ca="1" si="20"/>
        <v>45828</v>
      </c>
      <c r="AC350" s="155"/>
      <c r="AD350" s="155"/>
      <c r="AE350" s="155"/>
      <c r="AF350" s="155"/>
    </row>
    <row r="351" spans="1:32" s="156" customFormat="1" ht="24" customHeight="1" x14ac:dyDescent="0.2">
      <c r="A351" s="157" t="str">
        <f t="shared" si="18"/>
        <v>MRC01</v>
      </c>
      <c r="B351" s="145" t="str">
        <f>IF(TABLAINV[[#This Row],[Z]]="","",D351&amp;"."&amp;TEXT(E351,"000")&amp;"."&amp;TEXT(F351,"000")&amp;"."&amp;TEXT(G351,"000"))</f>
        <v>MR.C01.231.001</v>
      </c>
      <c r="C351" s="146"/>
      <c r="D351" s="147" t="s">
        <v>95</v>
      </c>
      <c r="E351" s="147" t="s">
        <v>96</v>
      </c>
      <c r="F351" s="147">
        <v>231</v>
      </c>
      <c r="G351" s="147">
        <v>1</v>
      </c>
      <c r="H351" s="147">
        <v>531596004</v>
      </c>
      <c r="I351" s="147" t="s">
        <v>411</v>
      </c>
      <c r="J351" s="158">
        <v>10</v>
      </c>
      <c r="K351" s="147" t="s">
        <v>71</v>
      </c>
      <c r="L351" s="148" t="s">
        <v>108</v>
      </c>
      <c r="M351" s="147" t="s">
        <v>99</v>
      </c>
      <c r="N351" s="146" t="s">
        <v>91</v>
      </c>
      <c r="O351" s="146">
        <v>10</v>
      </c>
      <c r="P351" s="148">
        <v>10</v>
      </c>
      <c r="Q351" s="148"/>
      <c r="R351" s="147"/>
      <c r="S351" s="149">
        <f>TABLAINV[[#This Row],[Conteo Físico]]-TABLAINV[[#This Row],[Cant. UND]]</f>
        <v>0</v>
      </c>
      <c r="T3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1" s="150" t="str">
        <f>IFERROR(IF(MOD(TABLAINV[[#This Row],[C]],2)=0,"PAR","IMPAR"),"Zona")</f>
        <v>IMPAR</v>
      </c>
      <c r="W351" s="151"/>
      <c r="X351" s="152">
        <f>IFERROR(IF(TABLAINV[[#This Row],[Cant. UND]]=0,TABLAINV[[#This Row],[PMV]]*TABLAINV[[#This Row],[Conteo Físico]],TABLAINV[[#This Row],[PMV]]*TABLAINV[[#This Row],[Cant. UND]]),0)</f>
        <v>0</v>
      </c>
      <c r="Y351" s="152">
        <f>IFERROR(ABS(TABLAINV[[#This Row],[PMV]]*TABLAINV[[#This Row],[Diferencia]]),0)</f>
        <v>0</v>
      </c>
      <c r="Z351" s="153">
        <f>IFERROR(VLOOKUP(TABLAINV[[#This Row],[Codigo Estado]],unds!O:P,2,0),"PEND.")</f>
        <v>2002</v>
      </c>
      <c r="AA351" s="153" t="str">
        <f t="shared" si="19"/>
        <v>CD09</v>
      </c>
      <c r="AB351" s="154">
        <f t="shared" ca="1" si="20"/>
        <v>45828</v>
      </c>
      <c r="AC351" s="155"/>
      <c r="AD351" s="155"/>
      <c r="AE351" s="155"/>
      <c r="AF351" s="155"/>
    </row>
    <row r="352" spans="1:32" s="156" customFormat="1" ht="24" customHeight="1" x14ac:dyDescent="0.2">
      <c r="A352" s="157" t="str">
        <f t="shared" si="18"/>
        <v>MRC01</v>
      </c>
      <c r="B352" s="145" t="str">
        <f>IF(TABLAINV[[#This Row],[Z]]="","",D352&amp;"."&amp;TEXT(E352,"000")&amp;"."&amp;TEXT(F352,"000")&amp;"."&amp;TEXT(G352,"000"))</f>
        <v>MR.C01.231.001</v>
      </c>
      <c r="C352" s="146"/>
      <c r="D352" s="147" t="s">
        <v>95</v>
      </c>
      <c r="E352" s="147" t="s">
        <v>96</v>
      </c>
      <c r="F352" s="147">
        <v>231</v>
      </c>
      <c r="G352" s="147">
        <v>1</v>
      </c>
      <c r="H352" s="147">
        <v>565765</v>
      </c>
      <c r="I352" s="147" t="s">
        <v>412</v>
      </c>
      <c r="J352" s="158">
        <v>6</v>
      </c>
      <c r="K352" s="147" t="s">
        <v>71</v>
      </c>
      <c r="L352" s="148" t="s">
        <v>115</v>
      </c>
      <c r="M352" s="147" t="s">
        <v>99</v>
      </c>
      <c r="N352" s="146" t="s">
        <v>91</v>
      </c>
      <c r="O352" s="146">
        <v>6</v>
      </c>
      <c r="P352" s="148">
        <v>6</v>
      </c>
      <c r="Q352" s="148"/>
      <c r="R352" s="147"/>
      <c r="S352" s="149">
        <f>TABLAINV[[#This Row],[Conteo Físico]]-TABLAINV[[#This Row],[Cant. UND]]</f>
        <v>0</v>
      </c>
      <c r="T3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2" s="150" t="str">
        <f>IFERROR(IF(MOD(TABLAINV[[#This Row],[C]],2)=0,"PAR","IMPAR"),"Zona")</f>
        <v>IMPAR</v>
      </c>
      <c r="W352" s="151"/>
      <c r="X352" s="152">
        <f>IFERROR(IF(TABLAINV[[#This Row],[Cant. UND]]=0,TABLAINV[[#This Row],[PMV]]*TABLAINV[[#This Row],[Conteo Físico]],TABLAINV[[#This Row],[PMV]]*TABLAINV[[#This Row],[Cant. UND]]),0)</f>
        <v>0</v>
      </c>
      <c r="Y352" s="152">
        <f>IFERROR(ABS(TABLAINV[[#This Row],[PMV]]*TABLAINV[[#This Row],[Diferencia]]),0)</f>
        <v>0</v>
      </c>
      <c r="Z352" s="153">
        <f>IFERROR(VLOOKUP(TABLAINV[[#This Row],[Codigo Estado]],unds!O:P,2,0),"PEND.")</f>
        <v>2002</v>
      </c>
      <c r="AA352" s="153" t="str">
        <f t="shared" si="19"/>
        <v>CD09</v>
      </c>
      <c r="AB352" s="154">
        <f t="shared" ca="1" si="20"/>
        <v>45828</v>
      </c>
      <c r="AC352" s="155"/>
      <c r="AD352" s="155"/>
      <c r="AE352" s="155"/>
      <c r="AF352" s="155"/>
    </row>
    <row r="353" spans="1:32" s="156" customFormat="1" ht="24" customHeight="1" x14ac:dyDescent="0.2">
      <c r="A353" s="157" t="str">
        <f t="shared" si="18"/>
        <v>MRC01</v>
      </c>
      <c r="B353" s="145" t="str">
        <f>IF(TABLAINV[[#This Row],[Z]]="","",D353&amp;"."&amp;TEXT(E353,"000")&amp;"."&amp;TEXT(F353,"000")&amp;"."&amp;TEXT(G353,"000"))</f>
        <v>MR.C01.231.001</v>
      </c>
      <c r="C353" s="146"/>
      <c r="D353" s="147" t="s">
        <v>95</v>
      </c>
      <c r="E353" s="147" t="s">
        <v>96</v>
      </c>
      <c r="F353" s="147">
        <v>231</v>
      </c>
      <c r="G353" s="147">
        <v>1</v>
      </c>
      <c r="H353" s="147">
        <v>565848</v>
      </c>
      <c r="I353" s="147" t="s">
        <v>413</v>
      </c>
      <c r="J353" s="158">
        <v>8</v>
      </c>
      <c r="K353" s="147" t="s">
        <v>71</v>
      </c>
      <c r="L353" s="148" t="s">
        <v>145</v>
      </c>
      <c r="M353" s="147" t="s">
        <v>99</v>
      </c>
      <c r="N353" s="146" t="s">
        <v>91</v>
      </c>
      <c r="O353" s="146">
        <v>8</v>
      </c>
      <c r="P353" s="148">
        <v>8</v>
      </c>
      <c r="Q353" s="148"/>
      <c r="R353" s="147"/>
      <c r="S353" s="149">
        <f>TABLAINV[[#This Row],[Conteo Físico]]-TABLAINV[[#This Row],[Cant. UND]]</f>
        <v>0</v>
      </c>
      <c r="T3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3" s="150" t="str">
        <f>IFERROR(IF(MOD(TABLAINV[[#This Row],[C]],2)=0,"PAR","IMPAR"),"Zona")</f>
        <v>IMPAR</v>
      </c>
      <c r="W353" s="151"/>
      <c r="X353" s="152">
        <f>IFERROR(IF(TABLAINV[[#This Row],[Cant. UND]]=0,TABLAINV[[#This Row],[PMV]]*TABLAINV[[#This Row],[Conteo Físico]],TABLAINV[[#This Row],[PMV]]*TABLAINV[[#This Row],[Cant. UND]]),0)</f>
        <v>0</v>
      </c>
      <c r="Y353" s="152">
        <f>IFERROR(ABS(TABLAINV[[#This Row],[PMV]]*TABLAINV[[#This Row],[Diferencia]]),0)</f>
        <v>0</v>
      </c>
      <c r="Z353" s="153">
        <f>IFERROR(VLOOKUP(TABLAINV[[#This Row],[Codigo Estado]],unds!O:P,2,0),"PEND.")</f>
        <v>2002</v>
      </c>
      <c r="AA353" s="153" t="str">
        <f t="shared" si="19"/>
        <v>CD09</v>
      </c>
      <c r="AB353" s="154">
        <f t="shared" ca="1" si="20"/>
        <v>45828</v>
      </c>
      <c r="AC353" s="155"/>
      <c r="AD353" s="155"/>
      <c r="AE353" s="155"/>
      <c r="AF353" s="155"/>
    </row>
    <row r="354" spans="1:32" s="156" customFormat="1" ht="24" customHeight="1" x14ac:dyDescent="0.2">
      <c r="A354" s="157" t="str">
        <f t="shared" si="18"/>
        <v>MRC01</v>
      </c>
      <c r="B354" s="145" t="str">
        <f>IF(TABLAINV[[#This Row],[Z]]="","",D354&amp;"."&amp;TEXT(E354,"000")&amp;"."&amp;TEXT(F354,"000")&amp;"."&amp;TEXT(G354,"000"))</f>
        <v>MR.C01.231.001</v>
      </c>
      <c r="C354" s="146"/>
      <c r="D354" s="147" t="s">
        <v>95</v>
      </c>
      <c r="E354" s="147" t="s">
        <v>96</v>
      </c>
      <c r="F354" s="147">
        <v>231</v>
      </c>
      <c r="G354" s="147">
        <v>1</v>
      </c>
      <c r="H354" s="147">
        <v>713010</v>
      </c>
      <c r="I354" s="147" t="s">
        <v>414</v>
      </c>
      <c r="J354" s="158">
        <v>6</v>
      </c>
      <c r="K354" s="147" t="s">
        <v>71</v>
      </c>
      <c r="L354" s="148" t="s">
        <v>117</v>
      </c>
      <c r="M354" s="147" t="s">
        <v>99</v>
      </c>
      <c r="N354" s="146" t="s">
        <v>91</v>
      </c>
      <c r="O354" s="146">
        <v>6</v>
      </c>
      <c r="P354" s="148">
        <v>6</v>
      </c>
      <c r="Q354" s="148"/>
      <c r="R354" s="147"/>
      <c r="S354" s="149">
        <f>TABLAINV[[#This Row],[Conteo Físico]]-TABLAINV[[#This Row],[Cant. UND]]</f>
        <v>0</v>
      </c>
      <c r="T3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4" s="150" t="str">
        <f>IFERROR(IF(MOD(TABLAINV[[#This Row],[C]],2)=0,"PAR","IMPAR"),"Zona")</f>
        <v>IMPAR</v>
      </c>
      <c r="W354" s="151"/>
      <c r="X354" s="152">
        <f>IFERROR(IF(TABLAINV[[#This Row],[Cant. UND]]=0,TABLAINV[[#This Row],[PMV]]*TABLAINV[[#This Row],[Conteo Físico]],TABLAINV[[#This Row],[PMV]]*TABLAINV[[#This Row],[Cant. UND]]),0)</f>
        <v>0</v>
      </c>
      <c r="Y354" s="152">
        <f>IFERROR(ABS(TABLAINV[[#This Row],[PMV]]*TABLAINV[[#This Row],[Diferencia]]),0)</f>
        <v>0</v>
      </c>
      <c r="Z354" s="153">
        <f>IFERROR(VLOOKUP(TABLAINV[[#This Row],[Codigo Estado]],unds!O:P,2,0),"PEND.")</f>
        <v>2002</v>
      </c>
      <c r="AA354" s="153" t="str">
        <f t="shared" si="19"/>
        <v>CD09</v>
      </c>
      <c r="AB354" s="154">
        <f t="shared" ca="1" si="20"/>
        <v>45828</v>
      </c>
      <c r="AC354" s="155"/>
      <c r="AD354" s="155"/>
      <c r="AE354" s="155"/>
      <c r="AF354" s="155"/>
    </row>
    <row r="355" spans="1:32" s="156" customFormat="1" ht="24" customHeight="1" x14ac:dyDescent="0.2">
      <c r="A355" s="157" t="str">
        <f t="shared" si="18"/>
        <v>MRC01</v>
      </c>
      <c r="B355" s="145" t="str">
        <f>IF(TABLAINV[[#This Row],[Z]]="","",D355&amp;"."&amp;TEXT(E355,"000")&amp;"."&amp;TEXT(F355,"000")&amp;"."&amp;TEXT(G355,"000"))</f>
        <v>MR.C01.231.001</v>
      </c>
      <c r="C355" s="146"/>
      <c r="D355" s="147" t="s">
        <v>95</v>
      </c>
      <c r="E355" s="147" t="s">
        <v>96</v>
      </c>
      <c r="F355" s="147">
        <v>231</v>
      </c>
      <c r="G355" s="147">
        <v>1</v>
      </c>
      <c r="H355" s="147">
        <v>714167</v>
      </c>
      <c r="I355" s="147" t="s">
        <v>415</v>
      </c>
      <c r="J355" s="158">
        <v>2</v>
      </c>
      <c r="K355" s="147" t="s">
        <v>71</v>
      </c>
      <c r="L355" s="148" t="s">
        <v>99</v>
      </c>
      <c r="M355" s="147" t="s">
        <v>99</v>
      </c>
      <c r="N355" s="146" t="s">
        <v>91</v>
      </c>
      <c r="O355" s="146">
        <v>2</v>
      </c>
      <c r="P355" s="148">
        <v>2</v>
      </c>
      <c r="Q355" s="148"/>
      <c r="R355" s="147"/>
      <c r="S355" s="149">
        <f>TABLAINV[[#This Row],[Conteo Físico]]-TABLAINV[[#This Row],[Cant. UND]]</f>
        <v>0</v>
      </c>
      <c r="T3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5" s="150" t="str">
        <f>IFERROR(IF(MOD(TABLAINV[[#This Row],[C]],2)=0,"PAR","IMPAR"),"Zona")</f>
        <v>IMPAR</v>
      </c>
      <c r="W355" s="151"/>
      <c r="X355" s="152">
        <f>IFERROR(IF(TABLAINV[[#This Row],[Cant. UND]]=0,TABLAINV[[#This Row],[PMV]]*TABLAINV[[#This Row],[Conteo Físico]],TABLAINV[[#This Row],[PMV]]*TABLAINV[[#This Row],[Cant. UND]]),0)</f>
        <v>0</v>
      </c>
      <c r="Y355" s="152">
        <f>IFERROR(ABS(TABLAINV[[#This Row],[PMV]]*TABLAINV[[#This Row],[Diferencia]]),0)</f>
        <v>0</v>
      </c>
      <c r="Z355" s="153">
        <f>IFERROR(VLOOKUP(TABLAINV[[#This Row],[Codigo Estado]],unds!O:P,2,0),"PEND.")</f>
        <v>2002</v>
      </c>
      <c r="AA355" s="153" t="str">
        <f t="shared" si="19"/>
        <v>CD09</v>
      </c>
      <c r="AB355" s="154">
        <f t="shared" ca="1" si="20"/>
        <v>45828</v>
      </c>
      <c r="AC355" s="155"/>
      <c r="AD355" s="155"/>
      <c r="AE355" s="155"/>
      <c r="AF355" s="155"/>
    </row>
    <row r="356" spans="1:32" s="156" customFormat="1" ht="24" customHeight="1" x14ac:dyDescent="0.2">
      <c r="A356" s="157" t="str">
        <f t="shared" si="18"/>
        <v>MRC01</v>
      </c>
      <c r="B356" s="145" t="str">
        <f>IF(TABLAINV[[#This Row],[Z]]="","",D356&amp;"."&amp;TEXT(E356,"000")&amp;"."&amp;TEXT(F356,"000")&amp;"."&amp;TEXT(G356,"000"))</f>
        <v>MR.C01.231.001</v>
      </c>
      <c r="C356" s="146"/>
      <c r="D356" s="147" t="s">
        <v>95</v>
      </c>
      <c r="E356" s="147" t="s">
        <v>96</v>
      </c>
      <c r="F356" s="147">
        <v>231</v>
      </c>
      <c r="G356" s="147">
        <v>1</v>
      </c>
      <c r="H356" s="147">
        <v>733536</v>
      </c>
      <c r="I356" s="147" t="s">
        <v>349</v>
      </c>
      <c r="J356" s="158">
        <v>1</v>
      </c>
      <c r="K356" s="147" t="s">
        <v>71</v>
      </c>
      <c r="L356" s="148" t="s">
        <v>115</v>
      </c>
      <c r="M356" s="147" t="s">
        <v>99</v>
      </c>
      <c r="N356" s="146" t="s">
        <v>91</v>
      </c>
      <c r="O356" s="146">
        <v>1</v>
      </c>
      <c r="P356" s="148">
        <v>1</v>
      </c>
      <c r="Q356" s="148"/>
      <c r="R356" s="147"/>
      <c r="S356" s="149">
        <f>TABLAINV[[#This Row],[Conteo Físico]]-TABLAINV[[#This Row],[Cant. UND]]</f>
        <v>0</v>
      </c>
      <c r="T3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6" s="150" t="str">
        <f>IFERROR(IF(MOD(TABLAINV[[#This Row],[C]],2)=0,"PAR","IMPAR"),"Zona")</f>
        <v>IMPAR</v>
      </c>
      <c r="W356" s="151"/>
      <c r="X356" s="152">
        <f>IFERROR(IF(TABLAINV[[#This Row],[Cant. UND]]=0,TABLAINV[[#This Row],[PMV]]*TABLAINV[[#This Row],[Conteo Físico]],TABLAINV[[#This Row],[PMV]]*TABLAINV[[#This Row],[Cant. UND]]),0)</f>
        <v>0</v>
      </c>
      <c r="Y356" s="152">
        <f>IFERROR(ABS(TABLAINV[[#This Row],[PMV]]*TABLAINV[[#This Row],[Diferencia]]),0)</f>
        <v>0</v>
      </c>
      <c r="Z356" s="153">
        <f>IFERROR(VLOOKUP(TABLAINV[[#This Row],[Codigo Estado]],unds!O:P,2,0),"PEND.")</f>
        <v>2002</v>
      </c>
      <c r="AA356" s="153" t="str">
        <f t="shared" si="19"/>
        <v>CD09</v>
      </c>
      <c r="AB356" s="154">
        <f t="shared" ca="1" si="20"/>
        <v>45828</v>
      </c>
      <c r="AC356" s="155"/>
      <c r="AD356" s="155"/>
      <c r="AE356" s="155"/>
      <c r="AF356" s="155"/>
    </row>
    <row r="357" spans="1:32" s="156" customFormat="1" ht="24" customHeight="1" x14ac:dyDescent="0.2">
      <c r="A357" s="157" t="str">
        <f t="shared" si="18"/>
        <v>MRC01</v>
      </c>
      <c r="B357" s="145" t="str">
        <f>IF(TABLAINV[[#This Row],[Z]]="","",D357&amp;"."&amp;TEXT(E357,"000")&amp;"."&amp;TEXT(F357,"000")&amp;"."&amp;TEXT(G357,"000"))</f>
        <v>MR.C01.231.001</v>
      </c>
      <c r="C357" s="146"/>
      <c r="D357" s="147" t="s">
        <v>95</v>
      </c>
      <c r="E357" s="147" t="s">
        <v>96</v>
      </c>
      <c r="F357" s="147">
        <v>231</v>
      </c>
      <c r="G357" s="147">
        <v>1</v>
      </c>
      <c r="H357" s="147">
        <v>734691</v>
      </c>
      <c r="I357" s="147" t="s">
        <v>416</v>
      </c>
      <c r="J357" s="158">
        <v>4</v>
      </c>
      <c r="K357" s="147" t="s">
        <v>71</v>
      </c>
      <c r="L357" s="148" t="s">
        <v>244</v>
      </c>
      <c r="M357" s="147" t="s">
        <v>99</v>
      </c>
      <c r="N357" s="146" t="s">
        <v>91</v>
      </c>
      <c r="O357" s="146">
        <v>4</v>
      </c>
      <c r="P357" s="148">
        <v>4</v>
      </c>
      <c r="Q357" s="148"/>
      <c r="R357" s="147"/>
      <c r="S357" s="149">
        <f>TABLAINV[[#This Row],[Conteo Físico]]-TABLAINV[[#This Row],[Cant. UND]]</f>
        <v>0</v>
      </c>
      <c r="T3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7" s="150" t="str">
        <f>IFERROR(IF(MOD(TABLAINV[[#This Row],[C]],2)=0,"PAR","IMPAR"),"Zona")</f>
        <v>IMPAR</v>
      </c>
      <c r="W357" s="151"/>
      <c r="X357" s="152">
        <f>IFERROR(IF(TABLAINV[[#This Row],[Cant. UND]]=0,TABLAINV[[#This Row],[PMV]]*TABLAINV[[#This Row],[Conteo Físico]],TABLAINV[[#This Row],[PMV]]*TABLAINV[[#This Row],[Cant. UND]]),0)</f>
        <v>0</v>
      </c>
      <c r="Y357" s="152">
        <f>IFERROR(ABS(TABLAINV[[#This Row],[PMV]]*TABLAINV[[#This Row],[Diferencia]]),0)</f>
        <v>0</v>
      </c>
      <c r="Z357" s="153">
        <f>IFERROR(VLOOKUP(TABLAINV[[#This Row],[Codigo Estado]],unds!O:P,2,0),"PEND.")</f>
        <v>2002</v>
      </c>
      <c r="AA357" s="153" t="str">
        <f t="shared" si="19"/>
        <v>CD09</v>
      </c>
      <c r="AB357" s="154">
        <f t="shared" ca="1" si="20"/>
        <v>45828</v>
      </c>
      <c r="AC357" s="155"/>
      <c r="AD357" s="155"/>
      <c r="AE357" s="155"/>
      <c r="AF357" s="155"/>
    </row>
    <row r="358" spans="1:32" s="156" customFormat="1" ht="24" customHeight="1" x14ac:dyDescent="0.2">
      <c r="A358" s="157" t="str">
        <f t="shared" si="18"/>
        <v>MRC01</v>
      </c>
      <c r="B358" s="145" t="str">
        <f>IF(TABLAINV[[#This Row],[Z]]="","",D358&amp;"."&amp;TEXT(E358,"000")&amp;"."&amp;TEXT(F358,"000")&amp;"."&amp;TEXT(G358,"000"))</f>
        <v>MR.C01.231.001</v>
      </c>
      <c r="C358" s="146"/>
      <c r="D358" s="147" t="s">
        <v>95</v>
      </c>
      <c r="E358" s="147" t="s">
        <v>96</v>
      </c>
      <c r="F358" s="147">
        <v>231</v>
      </c>
      <c r="G358" s="147">
        <v>1</v>
      </c>
      <c r="H358" s="147">
        <v>735373003</v>
      </c>
      <c r="I358" s="147" t="s">
        <v>210</v>
      </c>
      <c r="J358" s="158">
        <v>1</v>
      </c>
      <c r="K358" s="147" t="s">
        <v>71</v>
      </c>
      <c r="L358" s="148" t="s">
        <v>113</v>
      </c>
      <c r="M358" s="147" t="s">
        <v>99</v>
      </c>
      <c r="N358" s="146" t="s">
        <v>91</v>
      </c>
      <c r="O358" s="146">
        <v>1</v>
      </c>
      <c r="P358" s="148">
        <v>1</v>
      </c>
      <c r="Q358" s="148"/>
      <c r="R358" s="147"/>
      <c r="S358" s="149">
        <f>TABLAINV[[#This Row],[Conteo Físico]]-TABLAINV[[#This Row],[Cant. UND]]</f>
        <v>0</v>
      </c>
      <c r="T3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8" s="150" t="str">
        <f>IFERROR(IF(MOD(TABLAINV[[#This Row],[C]],2)=0,"PAR","IMPAR"),"Zona")</f>
        <v>IMPAR</v>
      </c>
      <c r="W358" s="151"/>
      <c r="X358" s="152">
        <f>IFERROR(IF(TABLAINV[[#This Row],[Cant. UND]]=0,TABLAINV[[#This Row],[PMV]]*TABLAINV[[#This Row],[Conteo Físico]],TABLAINV[[#This Row],[PMV]]*TABLAINV[[#This Row],[Cant. UND]]),0)</f>
        <v>0</v>
      </c>
      <c r="Y358" s="152">
        <f>IFERROR(ABS(TABLAINV[[#This Row],[PMV]]*TABLAINV[[#This Row],[Diferencia]]),0)</f>
        <v>0</v>
      </c>
      <c r="Z358" s="153">
        <f>IFERROR(VLOOKUP(TABLAINV[[#This Row],[Codigo Estado]],unds!O:P,2,0),"PEND.")</f>
        <v>2002</v>
      </c>
      <c r="AA358" s="153" t="str">
        <f t="shared" si="19"/>
        <v>CD09</v>
      </c>
      <c r="AB358" s="154">
        <f t="shared" ca="1" si="20"/>
        <v>45828</v>
      </c>
      <c r="AC358" s="155"/>
      <c r="AD358" s="155"/>
      <c r="AE358" s="155"/>
      <c r="AF358" s="155"/>
    </row>
    <row r="359" spans="1:32" s="156" customFormat="1" ht="24" customHeight="1" x14ac:dyDescent="0.2">
      <c r="A359" s="157" t="str">
        <f t="shared" si="18"/>
        <v>MRC01</v>
      </c>
      <c r="B359" s="145" t="str">
        <f>IF(TABLAINV[[#This Row],[Z]]="","",D359&amp;"."&amp;TEXT(E359,"000")&amp;"."&amp;TEXT(F359,"000")&amp;"."&amp;TEXT(G359,"000"))</f>
        <v>MR.C01.231.001</v>
      </c>
      <c r="C359" s="146"/>
      <c r="D359" s="147" t="s">
        <v>95</v>
      </c>
      <c r="E359" s="147" t="s">
        <v>96</v>
      </c>
      <c r="F359" s="147">
        <v>231</v>
      </c>
      <c r="G359" s="147">
        <v>1</v>
      </c>
      <c r="H359" s="147">
        <v>753538005</v>
      </c>
      <c r="I359" s="147" t="s">
        <v>417</v>
      </c>
      <c r="J359" s="158">
        <v>24</v>
      </c>
      <c r="K359" s="147" t="s">
        <v>71</v>
      </c>
      <c r="L359" s="148" t="s">
        <v>98</v>
      </c>
      <c r="M359" s="147" t="s">
        <v>99</v>
      </c>
      <c r="N359" s="146" t="s">
        <v>91</v>
      </c>
      <c r="O359" s="146">
        <v>24</v>
      </c>
      <c r="P359" s="148">
        <v>24</v>
      </c>
      <c r="Q359" s="148"/>
      <c r="R359" s="147"/>
      <c r="S359" s="149">
        <f>TABLAINV[[#This Row],[Conteo Físico]]-TABLAINV[[#This Row],[Cant. UND]]</f>
        <v>0</v>
      </c>
      <c r="T3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9" s="150" t="str">
        <f>IFERROR(IF(MOD(TABLAINV[[#This Row],[C]],2)=0,"PAR","IMPAR"),"Zona")</f>
        <v>IMPAR</v>
      </c>
      <c r="W359" s="151"/>
      <c r="X359" s="152">
        <f>IFERROR(IF(TABLAINV[[#This Row],[Cant. UND]]=0,TABLAINV[[#This Row],[PMV]]*TABLAINV[[#This Row],[Conteo Físico]],TABLAINV[[#This Row],[PMV]]*TABLAINV[[#This Row],[Cant. UND]]),0)</f>
        <v>0</v>
      </c>
      <c r="Y359" s="152">
        <f>IFERROR(ABS(TABLAINV[[#This Row],[PMV]]*TABLAINV[[#This Row],[Diferencia]]),0)</f>
        <v>0</v>
      </c>
      <c r="Z359" s="153">
        <f>IFERROR(VLOOKUP(TABLAINV[[#This Row],[Codigo Estado]],unds!O:P,2,0),"PEND.")</f>
        <v>2002</v>
      </c>
      <c r="AA359" s="153" t="str">
        <f t="shared" si="19"/>
        <v>CD09</v>
      </c>
      <c r="AB359" s="154">
        <f t="shared" ca="1" si="20"/>
        <v>45828</v>
      </c>
      <c r="AC359" s="155"/>
      <c r="AD359" s="155"/>
      <c r="AE359" s="155"/>
      <c r="AF359" s="155"/>
    </row>
    <row r="360" spans="1:32" s="156" customFormat="1" ht="24" customHeight="1" x14ac:dyDescent="0.2">
      <c r="A360" s="157" t="str">
        <f t="shared" si="18"/>
        <v>MRC01</v>
      </c>
      <c r="B360" s="145" t="str">
        <f>IF(TABLAINV[[#This Row],[Z]]="","",D360&amp;"."&amp;TEXT(E360,"000")&amp;"."&amp;TEXT(F360,"000")&amp;"."&amp;TEXT(G360,"000"))</f>
        <v>MR.C01.231.001</v>
      </c>
      <c r="C360" s="146"/>
      <c r="D360" s="147" t="s">
        <v>95</v>
      </c>
      <c r="E360" s="147" t="s">
        <v>96</v>
      </c>
      <c r="F360" s="147">
        <v>231</v>
      </c>
      <c r="G360" s="147">
        <v>1</v>
      </c>
      <c r="H360" s="147">
        <v>753538007</v>
      </c>
      <c r="I360" s="147" t="s">
        <v>418</v>
      </c>
      <c r="J360" s="158">
        <v>24</v>
      </c>
      <c r="K360" s="147" t="s">
        <v>71</v>
      </c>
      <c r="L360" s="148" t="s">
        <v>98</v>
      </c>
      <c r="M360" s="147" t="s">
        <v>99</v>
      </c>
      <c r="N360" s="146" t="s">
        <v>91</v>
      </c>
      <c r="O360" s="146">
        <v>24</v>
      </c>
      <c r="P360" s="148">
        <v>24</v>
      </c>
      <c r="Q360" s="148"/>
      <c r="R360" s="147"/>
      <c r="S360" s="149">
        <f>TABLAINV[[#This Row],[Conteo Físico]]-TABLAINV[[#This Row],[Cant. UND]]</f>
        <v>0</v>
      </c>
      <c r="T3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0" s="150" t="str">
        <f>IFERROR(IF(MOD(TABLAINV[[#This Row],[C]],2)=0,"PAR","IMPAR"),"Zona")</f>
        <v>IMPAR</v>
      </c>
      <c r="W360" s="151"/>
      <c r="X360" s="152">
        <f>IFERROR(IF(TABLAINV[[#This Row],[Cant. UND]]=0,TABLAINV[[#This Row],[PMV]]*TABLAINV[[#This Row],[Conteo Físico]],TABLAINV[[#This Row],[PMV]]*TABLAINV[[#This Row],[Cant. UND]]),0)</f>
        <v>0</v>
      </c>
      <c r="Y360" s="152">
        <f>IFERROR(ABS(TABLAINV[[#This Row],[PMV]]*TABLAINV[[#This Row],[Diferencia]]),0)</f>
        <v>0</v>
      </c>
      <c r="Z360" s="153">
        <f>IFERROR(VLOOKUP(TABLAINV[[#This Row],[Codigo Estado]],unds!O:P,2,0),"PEND.")</f>
        <v>2002</v>
      </c>
      <c r="AA360" s="153" t="str">
        <f t="shared" si="19"/>
        <v>CD09</v>
      </c>
      <c r="AB360" s="154">
        <f t="shared" ca="1" si="20"/>
        <v>45828</v>
      </c>
      <c r="AC360" s="155"/>
      <c r="AD360" s="155"/>
      <c r="AE360" s="155"/>
      <c r="AF360" s="155"/>
    </row>
    <row r="361" spans="1:32" s="156" customFormat="1" ht="24" customHeight="1" x14ac:dyDescent="0.2">
      <c r="A361" s="157" t="str">
        <f t="shared" si="18"/>
        <v>MRC01</v>
      </c>
      <c r="B361" s="145" t="str">
        <f>IF(TABLAINV[[#This Row],[Z]]="","",D361&amp;"."&amp;TEXT(E361,"000")&amp;"."&amp;TEXT(F361,"000")&amp;"."&amp;TEXT(G361,"000"))</f>
        <v>MR.C01.231.001</v>
      </c>
      <c r="C361" s="146"/>
      <c r="D361" s="147" t="s">
        <v>95</v>
      </c>
      <c r="E361" s="147" t="s">
        <v>96</v>
      </c>
      <c r="F361" s="147">
        <v>231</v>
      </c>
      <c r="G361" s="147">
        <v>1</v>
      </c>
      <c r="H361" s="147">
        <v>78738</v>
      </c>
      <c r="I361" s="147" t="s">
        <v>419</v>
      </c>
      <c r="J361" s="158">
        <v>12</v>
      </c>
      <c r="K361" s="147" t="s">
        <v>71</v>
      </c>
      <c r="L361" s="148" t="s">
        <v>115</v>
      </c>
      <c r="M361" s="147" t="s">
        <v>99</v>
      </c>
      <c r="N361" s="146" t="s">
        <v>91</v>
      </c>
      <c r="O361" s="146">
        <v>12</v>
      </c>
      <c r="P361" s="148">
        <v>12</v>
      </c>
      <c r="Q361" s="148"/>
      <c r="R361" s="147"/>
      <c r="S361" s="149">
        <f>TABLAINV[[#This Row],[Conteo Físico]]-TABLAINV[[#This Row],[Cant. UND]]</f>
        <v>0</v>
      </c>
      <c r="T3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1" s="150" t="str">
        <f>IFERROR(IF(MOD(TABLAINV[[#This Row],[C]],2)=0,"PAR","IMPAR"),"Zona")</f>
        <v>IMPAR</v>
      </c>
      <c r="W361" s="151"/>
      <c r="X361" s="152">
        <f>IFERROR(IF(TABLAINV[[#This Row],[Cant. UND]]=0,TABLAINV[[#This Row],[PMV]]*TABLAINV[[#This Row],[Conteo Físico]],TABLAINV[[#This Row],[PMV]]*TABLAINV[[#This Row],[Cant. UND]]),0)</f>
        <v>0</v>
      </c>
      <c r="Y361" s="152">
        <f>IFERROR(ABS(TABLAINV[[#This Row],[PMV]]*TABLAINV[[#This Row],[Diferencia]]),0)</f>
        <v>0</v>
      </c>
      <c r="Z361" s="153">
        <f>IFERROR(VLOOKUP(TABLAINV[[#This Row],[Codigo Estado]],unds!O:P,2,0),"PEND.")</f>
        <v>2002</v>
      </c>
      <c r="AA361" s="153" t="str">
        <f t="shared" si="19"/>
        <v>CD09</v>
      </c>
      <c r="AB361" s="154">
        <f t="shared" ca="1" si="20"/>
        <v>45828</v>
      </c>
      <c r="AC361" s="155"/>
      <c r="AD361" s="155"/>
      <c r="AE361" s="155"/>
      <c r="AF361" s="155"/>
    </row>
    <row r="362" spans="1:32" s="156" customFormat="1" ht="24" customHeight="1" x14ac:dyDescent="0.2">
      <c r="A362" s="157" t="str">
        <f t="shared" si="18"/>
        <v>MRC01</v>
      </c>
      <c r="B362" s="145" t="str">
        <f>IF(TABLAINV[[#This Row],[Z]]="","",D362&amp;"."&amp;TEXT(E362,"000")&amp;"."&amp;TEXT(F362,"000")&amp;"."&amp;TEXT(G362,"000"))</f>
        <v>MR.C01.231.001</v>
      </c>
      <c r="C362" s="146"/>
      <c r="D362" s="147" t="s">
        <v>95</v>
      </c>
      <c r="E362" s="147" t="s">
        <v>96</v>
      </c>
      <c r="F362" s="147">
        <v>231</v>
      </c>
      <c r="G362" s="147">
        <v>1</v>
      </c>
      <c r="H362" s="147">
        <v>929129002</v>
      </c>
      <c r="I362" s="147" t="s">
        <v>420</v>
      </c>
      <c r="J362" s="158">
        <v>2</v>
      </c>
      <c r="K362" s="147" t="s">
        <v>71</v>
      </c>
      <c r="L362" s="148" t="s">
        <v>117</v>
      </c>
      <c r="M362" s="147" t="s">
        <v>99</v>
      </c>
      <c r="N362" s="146" t="s">
        <v>91</v>
      </c>
      <c r="O362" s="146">
        <v>2</v>
      </c>
      <c r="P362" s="148">
        <v>2</v>
      </c>
      <c r="Q362" s="148"/>
      <c r="R362" s="147"/>
      <c r="S362" s="149">
        <f>TABLAINV[[#This Row],[Conteo Físico]]-TABLAINV[[#This Row],[Cant. UND]]</f>
        <v>0</v>
      </c>
      <c r="T3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2" s="150" t="str">
        <f>IFERROR(IF(MOD(TABLAINV[[#This Row],[C]],2)=0,"PAR","IMPAR"),"Zona")</f>
        <v>IMPAR</v>
      </c>
      <c r="W362" s="151"/>
      <c r="X362" s="152">
        <f>IFERROR(IF(TABLAINV[[#This Row],[Cant. UND]]=0,TABLAINV[[#This Row],[PMV]]*TABLAINV[[#This Row],[Conteo Físico]],TABLAINV[[#This Row],[PMV]]*TABLAINV[[#This Row],[Cant. UND]]),0)</f>
        <v>0</v>
      </c>
      <c r="Y362" s="152">
        <f>IFERROR(ABS(TABLAINV[[#This Row],[PMV]]*TABLAINV[[#This Row],[Diferencia]]),0)</f>
        <v>0</v>
      </c>
      <c r="Z362" s="153">
        <f>IFERROR(VLOOKUP(TABLAINV[[#This Row],[Codigo Estado]],unds!O:P,2,0),"PEND.")</f>
        <v>2002</v>
      </c>
      <c r="AA362" s="153" t="str">
        <f t="shared" si="19"/>
        <v>CD09</v>
      </c>
      <c r="AB362" s="154">
        <f t="shared" ca="1" si="20"/>
        <v>45828</v>
      </c>
      <c r="AC362" s="155"/>
      <c r="AD362" s="155"/>
      <c r="AE362" s="155"/>
      <c r="AF362" s="155"/>
    </row>
    <row r="363" spans="1:32" s="156" customFormat="1" ht="24" customHeight="1" x14ac:dyDescent="0.2">
      <c r="A363" s="157" t="str">
        <f t="shared" si="18"/>
        <v>MRC01</v>
      </c>
      <c r="B363" s="145" t="str">
        <f>IF(TABLAINV[[#This Row],[Z]]="","",D363&amp;"."&amp;TEXT(E363,"000")&amp;"."&amp;TEXT(F363,"000")&amp;"."&amp;TEXT(G363,"000"))</f>
        <v>MR.C01.231.001</v>
      </c>
      <c r="C363" s="146"/>
      <c r="D363" s="147" t="s">
        <v>95</v>
      </c>
      <c r="E363" s="147" t="s">
        <v>96</v>
      </c>
      <c r="F363" s="147">
        <v>231</v>
      </c>
      <c r="G363" s="147">
        <v>1</v>
      </c>
      <c r="H363" s="147">
        <v>962182</v>
      </c>
      <c r="I363" s="147" t="s">
        <v>421</v>
      </c>
      <c r="J363" s="158">
        <v>1</v>
      </c>
      <c r="K363" s="147" t="s">
        <v>71</v>
      </c>
      <c r="L363" s="148" t="s">
        <v>113</v>
      </c>
      <c r="M363" s="147" t="s">
        <v>99</v>
      </c>
      <c r="N363" s="146" t="s">
        <v>91</v>
      </c>
      <c r="O363" s="146">
        <v>1</v>
      </c>
      <c r="P363" s="148">
        <v>1</v>
      </c>
      <c r="Q363" s="148"/>
      <c r="R363" s="147"/>
      <c r="S363" s="149">
        <f>TABLAINV[[#This Row],[Conteo Físico]]-TABLAINV[[#This Row],[Cant. UND]]</f>
        <v>0</v>
      </c>
      <c r="T3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3" s="150" t="str">
        <f>IFERROR(IF(MOD(TABLAINV[[#This Row],[C]],2)=0,"PAR","IMPAR"),"Zona")</f>
        <v>IMPAR</v>
      </c>
      <c r="W363" s="151"/>
      <c r="X363" s="152">
        <f>IFERROR(IF(TABLAINV[[#This Row],[Cant. UND]]=0,TABLAINV[[#This Row],[PMV]]*TABLAINV[[#This Row],[Conteo Físico]],TABLAINV[[#This Row],[PMV]]*TABLAINV[[#This Row],[Cant. UND]]),0)</f>
        <v>0</v>
      </c>
      <c r="Y363" s="152">
        <f>IFERROR(ABS(TABLAINV[[#This Row],[PMV]]*TABLAINV[[#This Row],[Diferencia]]),0)</f>
        <v>0</v>
      </c>
      <c r="Z363" s="153">
        <f>IFERROR(VLOOKUP(TABLAINV[[#This Row],[Codigo Estado]],unds!O:P,2,0),"PEND.")</f>
        <v>2002</v>
      </c>
      <c r="AA363" s="153" t="str">
        <f t="shared" si="19"/>
        <v>CD09</v>
      </c>
      <c r="AB363" s="154">
        <f t="shared" ca="1" si="20"/>
        <v>45828</v>
      </c>
      <c r="AC363" s="155"/>
      <c r="AD363" s="155"/>
      <c r="AE363" s="155"/>
      <c r="AF363" s="155"/>
    </row>
    <row r="364" spans="1:32" s="156" customFormat="1" ht="24" customHeight="1" x14ac:dyDescent="0.2">
      <c r="A364" s="157" t="str">
        <f t="shared" si="18"/>
        <v>MRC01</v>
      </c>
      <c r="B364" s="145" t="str">
        <f>IF(TABLAINV[[#This Row],[Z]]="","",D364&amp;"."&amp;TEXT(E364,"000")&amp;"."&amp;TEXT(F364,"000")&amp;"."&amp;TEXT(G364,"000"))</f>
        <v>MR.C01.231.001</v>
      </c>
      <c r="C364" s="146"/>
      <c r="D364" s="147" t="s">
        <v>95</v>
      </c>
      <c r="E364" s="147" t="s">
        <v>96</v>
      </c>
      <c r="F364" s="147">
        <v>231</v>
      </c>
      <c r="G364" s="147">
        <v>1</v>
      </c>
      <c r="H364" s="147">
        <v>963276</v>
      </c>
      <c r="I364" s="147" t="s">
        <v>422</v>
      </c>
      <c r="J364" s="158">
        <v>6</v>
      </c>
      <c r="K364" s="147" t="s">
        <v>71</v>
      </c>
      <c r="L364" s="148" t="s">
        <v>117</v>
      </c>
      <c r="M364" s="147" t="s">
        <v>99</v>
      </c>
      <c r="N364" s="146" t="s">
        <v>91</v>
      </c>
      <c r="O364" s="146">
        <v>6</v>
      </c>
      <c r="P364" s="148">
        <v>6</v>
      </c>
      <c r="Q364" s="148"/>
      <c r="R364" s="147"/>
      <c r="S364" s="149">
        <f>TABLAINV[[#This Row],[Conteo Físico]]-TABLAINV[[#This Row],[Cant. UND]]</f>
        <v>0</v>
      </c>
      <c r="T3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4" s="150" t="str">
        <f>IFERROR(IF(MOD(TABLAINV[[#This Row],[C]],2)=0,"PAR","IMPAR"),"Zona")</f>
        <v>IMPAR</v>
      </c>
      <c r="W364" s="151"/>
      <c r="X364" s="152">
        <f>IFERROR(IF(TABLAINV[[#This Row],[Cant. UND]]=0,TABLAINV[[#This Row],[PMV]]*TABLAINV[[#This Row],[Conteo Físico]],TABLAINV[[#This Row],[PMV]]*TABLAINV[[#This Row],[Cant. UND]]),0)</f>
        <v>0</v>
      </c>
      <c r="Y364" s="152">
        <f>IFERROR(ABS(TABLAINV[[#This Row],[PMV]]*TABLAINV[[#This Row],[Diferencia]]),0)</f>
        <v>0</v>
      </c>
      <c r="Z364" s="153">
        <f>IFERROR(VLOOKUP(TABLAINV[[#This Row],[Codigo Estado]],unds!O:P,2,0),"PEND.")</f>
        <v>2002</v>
      </c>
      <c r="AA364" s="153" t="str">
        <f t="shared" si="19"/>
        <v>CD09</v>
      </c>
      <c r="AB364" s="154">
        <f t="shared" ca="1" si="20"/>
        <v>45828</v>
      </c>
      <c r="AC364" s="155"/>
      <c r="AD364" s="155"/>
      <c r="AE364" s="155"/>
      <c r="AF364" s="155"/>
    </row>
    <row r="365" spans="1:32" s="156" customFormat="1" ht="24" customHeight="1" x14ac:dyDescent="0.2">
      <c r="A365" s="157" t="str">
        <f t="shared" si="18"/>
        <v>MRC01</v>
      </c>
      <c r="B365" s="145" t="str">
        <f>IF(TABLAINV[[#This Row],[Z]]="","",D365&amp;"."&amp;TEXT(E365,"000")&amp;"."&amp;TEXT(F365,"000")&amp;"."&amp;TEXT(G365,"000"))</f>
        <v>MR.C01.231.001</v>
      </c>
      <c r="C365" s="146"/>
      <c r="D365" s="147" t="s">
        <v>95</v>
      </c>
      <c r="E365" s="147" t="s">
        <v>96</v>
      </c>
      <c r="F365" s="147">
        <v>231</v>
      </c>
      <c r="G365" s="147">
        <v>1</v>
      </c>
      <c r="H365" s="147">
        <v>963277</v>
      </c>
      <c r="I365" s="147" t="s">
        <v>423</v>
      </c>
      <c r="J365" s="158">
        <v>6</v>
      </c>
      <c r="K365" s="147" t="s">
        <v>71</v>
      </c>
      <c r="L365" s="148" t="s">
        <v>117</v>
      </c>
      <c r="M365" s="147" t="s">
        <v>99</v>
      </c>
      <c r="N365" s="146" t="s">
        <v>91</v>
      </c>
      <c r="O365" s="146">
        <v>6</v>
      </c>
      <c r="P365" s="148">
        <v>6</v>
      </c>
      <c r="Q365" s="148"/>
      <c r="R365" s="147"/>
      <c r="S365" s="149">
        <f>TABLAINV[[#This Row],[Conteo Físico]]-TABLAINV[[#This Row],[Cant. UND]]</f>
        <v>0</v>
      </c>
      <c r="T3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5" s="150" t="str">
        <f>IFERROR(IF(MOD(TABLAINV[[#This Row],[C]],2)=0,"PAR","IMPAR"),"Zona")</f>
        <v>IMPAR</v>
      </c>
      <c r="W365" s="151"/>
      <c r="X365" s="152">
        <f>IFERROR(IF(TABLAINV[[#This Row],[Cant. UND]]=0,TABLAINV[[#This Row],[PMV]]*TABLAINV[[#This Row],[Conteo Físico]],TABLAINV[[#This Row],[PMV]]*TABLAINV[[#This Row],[Cant. UND]]),0)</f>
        <v>0</v>
      </c>
      <c r="Y365" s="152">
        <f>IFERROR(ABS(TABLAINV[[#This Row],[PMV]]*TABLAINV[[#This Row],[Diferencia]]),0)</f>
        <v>0</v>
      </c>
      <c r="Z365" s="153">
        <f>IFERROR(VLOOKUP(TABLAINV[[#This Row],[Codigo Estado]],unds!O:P,2,0),"PEND.")</f>
        <v>2002</v>
      </c>
      <c r="AA365" s="153" t="str">
        <f t="shared" si="19"/>
        <v>CD09</v>
      </c>
      <c r="AB365" s="154">
        <f t="shared" ca="1" si="20"/>
        <v>45828</v>
      </c>
      <c r="AC365" s="155"/>
      <c r="AD365" s="155"/>
      <c r="AE365" s="155"/>
      <c r="AF365" s="155"/>
    </row>
    <row r="366" spans="1:32" s="156" customFormat="1" ht="24" customHeight="1" x14ac:dyDescent="0.2">
      <c r="A366" s="157" t="str">
        <f t="shared" si="18"/>
        <v>MRC01</v>
      </c>
      <c r="B366" s="145" t="str">
        <f>IF(TABLAINV[[#This Row],[Z]]="","",D366&amp;"."&amp;TEXT(E366,"000")&amp;"."&amp;TEXT(F366,"000")&amp;"."&amp;TEXT(G366,"000"))</f>
        <v>MR.C01.231.001</v>
      </c>
      <c r="C366" s="146"/>
      <c r="D366" s="147" t="s">
        <v>95</v>
      </c>
      <c r="E366" s="147" t="s">
        <v>96</v>
      </c>
      <c r="F366" s="147">
        <v>231</v>
      </c>
      <c r="G366" s="147">
        <v>1</v>
      </c>
      <c r="H366" s="147">
        <v>973054</v>
      </c>
      <c r="I366" s="147" t="s">
        <v>107</v>
      </c>
      <c r="J366" s="158">
        <v>10</v>
      </c>
      <c r="K366" s="147" t="s">
        <v>71</v>
      </c>
      <c r="L366" s="148" t="s">
        <v>108</v>
      </c>
      <c r="M366" s="147" t="s">
        <v>99</v>
      </c>
      <c r="N366" s="146" t="s">
        <v>91</v>
      </c>
      <c r="O366" s="146">
        <v>10</v>
      </c>
      <c r="P366" s="148">
        <v>10</v>
      </c>
      <c r="Q366" s="148"/>
      <c r="R366" s="147"/>
      <c r="S366" s="149">
        <f>TABLAINV[[#This Row],[Conteo Físico]]-TABLAINV[[#This Row],[Cant. UND]]</f>
        <v>0</v>
      </c>
      <c r="T3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6" s="150" t="str">
        <f>IFERROR(IF(MOD(TABLAINV[[#This Row],[C]],2)=0,"PAR","IMPAR"),"Zona")</f>
        <v>IMPAR</v>
      </c>
      <c r="W366" s="151"/>
      <c r="X366" s="152">
        <f>IFERROR(IF(TABLAINV[[#This Row],[Cant. UND]]=0,TABLAINV[[#This Row],[PMV]]*TABLAINV[[#This Row],[Conteo Físico]],TABLAINV[[#This Row],[PMV]]*TABLAINV[[#This Row],[Cant. UND]]),0)</f>
        <v>0</v>
      </c>
      <c r="Y366" s="152">
        <f>IFERROR(ABS(TABLAINV[[#This Row],[PMV]]*TABLAINV[[#This Row],[Diferencia]]),0)</f>
        <v>0</v>
      </c>
      <c r="Z366" s="153">
        <f>IFERROR(VLOOKUP(TABLAINV[[#This Row],[Codigo Estado]],unds!O:P,2,0),"PEND.")</f>
        <v>2002</v>
      </c>
      <c r="AA366" s="153" t="str">
        <f t="shared" si="19"/>
        <v>CD09</v>
      </c>
      <c r="AB366" s="154">
        <f t="shared" ca="1" si="20"/>
        <v>45828</v>
      </c>
      <c r="AC366" s="155"/>
      <c r="AD366" s="155"/>
      <c r="AE366" s="155"/>
      <c r="AF366" s="155"/>
    </row>
    <row r="367" spans="1:32" s="156" customFormat="1" ht="24" customHeight="1" x14ac:dyDescent="0.2">
      <c r="A367" s="157" t="str">
        <f t="shared" si="18"/>
        <v>MRC01</v>
      </c>
      <c r="B367" s="145" t="str">
        <f>IF(TABLAINV[[#This Row],[Z]]="","",D367&amp;"."&amp;TEXT(E367,"000")&amp;"."&amp;TEXT(F367,"000")&amp;"."&amp;TEXT(G367,"000"))</f>
        <v>MR.C01.231.001</v>
      </c>
      <c r="C367" s="146"/>
      <c r="D367" s="147" t="s">
        <v>95</v>
      </c>
      <c r="E367" s="147" t="s">
        <v>96</v>
      </c>
      <c r="F367" s="147">
        <v>231</v>
      </c>
      <c r="G367" s="147">
        <v>1</v>
      </c>
      <c r="H367" s="147">
        <v>973054</v>
      </c>
      <c r="I367" s="147" t="s">
        <v>107</v>
      </c>
      <c r="J367" s="158">
        <v>10</v>
      </c>
      <c r="K367" s="147" t="s">
        <v>71</v>
      </c>
      <c r="L367" s="148" t="s">
        <v>108</v>
      </c>
      <c r="M367" s="147" t="s">
        <v>99</v>
      </c>
      <c r="N367" s="146" t="s">
        <v>91</v>
      </c>
      <c r="O367" s="146">
        <v>10</v>
      </c>
      <c r="P367" s="148">
        <v>10</v>
      </c>
      <c r="Q367" s="148"/>
      <c r="R367" s="147"/>
      <c r="S367" s="149">
        <f>TABLAINV[[#This Row],[Conteo Físico]]-TABLAINV[[#This Row],[Cant. UND]]</f>
        <v>0</v>
      </c>
      <c r="T3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7" s="150" t="str">
        <f>IFERROR(IF(MOD(TABLAINV[[#This Row],[C]],2)=0,"PAR","IMPAR"),"Zona")</f>
        <v>IMPAR</v>
      </c>
      <c r="W367" s="151"/>
      <c r="X367" s="152">
        <f>IFERROR(IF(TABLAINV[[#This Row],[Cant. UND]]=0,TABLAINV[[#This Row],[PMV]]*TABLAINV[[#This Row],[Conteo Físico]],TABLAINV[[#This Row],[PMV]]*TABLAINV[[#This Row],[Cant. UND]]),0)</f>
        <v>0</v>
      </c>
      <c r="Y367" s="152">
        <f>IFERROR(ABS(TABLAINV[[#This Row],[PMV]]*TABLAINV[[#This Row],[Diferencia]]),0)</f>
        <v>0</v>
      </c>
      <c r="Z367" s="153">
        <f>IFERROR(VLOOKUP(TABLAINV[[#This Row],[Codigo Estado]],unds!O:P,2,0),"PEND.")</f>
        <v>2002</v>
      </c>
      <c r="AA367" s="153" t="str">
        <f t="shared" si="19"/>
        <v>CD09</v>
      </c>
      <c r="AB367" s="154">
        <f t="shared" ca="1" si="20"/>
        <v>45828</v>
      </c>
      <c r="AC367" s="155"/>
      <c r="AD367" s="155"/>
      <c r="AE367" s="155"/>
      <c r="AF367" s="155"/>
    </row>
    <row r="368" spans="1:32" s="156" customFormat="1" ht="24" customHeight="1" x14ac:dyDescent="0.2">
      <c r="A368" s="157" t="str">
        <f t="shared" si="18"/>
        <v>MRC01</v>
      </c>
      <c r="B368" s="145" t="str">
        <f>IF(TABLAINV[[#This Row],[Z]]="","",D368&amp;"."&amp;TEXT(E368,"000")&amp;"."&amp;TEXT(F368,"000")&amp;"."&amp;TEXT(G368,"000"))</f>
        <v>MR.C01.231.001</v>
      </c>
      <c r="C368" s="146"/>
      <c r="D368" s="147" t="s">
        <v>95</v>
      </c>
      <c r="E368" s="147" t="s">
        <v>96</v>
      </c>
      <c r="F368" s="147">
        <v>231</v>
      </c>
      <c r="G368" s="147">
        <v>1</v>
      </c>
      <c r="H368" s="147">
        <v>973054</v>
      </c>
      <c r="I368" s="147" t="s">
        <v>107</v>
      </c>
      <c r="J368" s="158">
        <v>44</v>
      </c>
      <c r="K368" s="147" t="s">
        <v>71</v>
      </c>
      <c r="L368" s="148" t="s">
        <v>108</v>
      </c>
      <c r="M368" s="147" t="s">
        <v>99</v>
      </c>
      <c r="N368" s="146" t="s">
        <v>91</v>
      </c>
      <c r="O368" s="146">
        <v>44</v>
      </c>
      <c r="P368" s="148">
        <v>44</v>
      </c>
      <c r="Q368" s="148"/>
      <c r="R368" s="147"/>
      <c r="S368" s="149">
        <f>TABLAINV[[#This Row],[Conteo Físico]]-TABLAINV[[#This Row],[Cant. UND]]</f>
        <v>0</v>
      </c>
      <c r="T3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8" s="150" t="str">
        <f>IFERROR(IF(MOD(TABLAINV[[#This Row],[C]],2)=0,"PAR","IMPAR"),"Zona")</f>
        <v>IMPAR</v>
      </c>
      <c r="W368" s="151"/>
      <c r="X368" s="152">
        <f>IFERROR(IF(TABLAINV[[#This Row],[Cant. UND]]=0,TABLAINV[[#This Row],[PMV]]*TABLAINV[[#This Row],[Conteo Físico]],TABLAINV[[#This Row],[PMV]]*TABLAINV[[#This Row],[Cant. UND]]),0)</f>
        <v>0</v>
      </c>
      <c r="Y368" s="152">
        <f>IFERROR(ABS(TABLAINV[[#This Row],[PMV]]*TABLAINV[[#This Row],[Diferencia]]),0)</f>
        <v>0</v>
      </c>
      <c r="Z368" s="153">
        <f>IFERROR(VLOOKUP(TABLAINV[[#This Row],[Codigo Estado]],unds!O:P,2,0),"PEND.")</f>
        <v>2002</v>
      </c>
      <c r="AA368" s="153" t="str">
        <f t="shared" si="19"/>
        <v>CD09</v>
      </c>
      <c r="AB368" s="154">
        <f t="shared" ca="1" si="20"/>
        <v>45828</v>
      </c>
      <c r="AC368" s="155"/>
      <c r="AD368" s="155"/>
      <c r="AE368" s="155"/>
      <c r="AF368" s="155"/>
    </row>
    <row r="369" spans="1:32" s="156" customFormat="1" ht="24" customHeight="1" x14ac:dyDescent="0.2">
      <c r="A369" s="157" t="str">
        <f t="shared" si="18"/>
        <v>MRC01</v>
      </c>
      <c r="B369" s="145" t="str">
        <f>IF(TABLAINV[[#This Row],[Z]]="","",D369&amp;"."&amp;TEXT(E369,"000")&amp;"."&amp;TEXT(F369,"000")&amp;"."&amp;TEXT(G369,"000"))</f>
        <v>MR.C01.231.001</v>
      </c>
      <c r="C369" s="146"/>
      <c r="D369" s="147" t="s">
        <v>95</v>
      </c>
      <c r="E369" s="147" t="s">
        <v>96</v>
      </c>
      <c r="F369" s="147">
        <v>231</v>
      </c>
      <c r="G369" s="147">
        <v>1</v>
      </c>
      <c r="H369" s="147">
        <v>973054</v>
      </c>
      <c r="I369" s="147" t="s">
        <v>107</v>
      </c>
      <c r="J369" s="158">
        <v>262</v>
      </c>
      <c r="K369" s="147" t="s">
        <v>71</v>
      </c>
      <c r="L369" s="148" t="s">
        <v>108</v>
      </c>
      <c r="M369" s="147" t="s">
        <v>99</v>
      </c>
      <c r="N369" s="146" t="s">
        <v>91</v>
      </c>
      <c r="O369" s="146">
        <v>262</v>
      </c>
      <c r="P369" s="148">
        <v>262</v>
      </c>
      <c r="Q369" s="148"/>
      <c r="R369" s="147"/>
      <c r="S369" s="149">
        <f>TABLAINV[[#This Row],[Conteo Físico]]-TABLAINV[[#This Row],[Cant. UND]]</f>
        <v>0</v>
      </c>
      <c r="T3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9" s="150" t="str">
        <f>IFERROR(IF(MOD(TABLAINV[[#This Row],[C]],2)=0,"PAR","IMPAR"),"Zona")</f>
        <v>IMPAR</v>
      </c>
      <c r="W369" s="151"/>
      <c r="X369" s="152">
        <f>IFERROR(IF(TABLAINV[[#This Row],[Cant. UND]]=0,TABLAINV[[#This Row],[PMV]]*TABLAINV[[#This Row],[Conteo Físico]],TABLAINV[[#This Row],[PMV]]*TABLAINV[[#This Row],[Cant. UND]]),0)</f>
        <v>0</v>
      </c>
      <c r="Y369" s="152">
        <f>IFERROR(ABS(TABLAINV[[#This Row],[PMV]]*TABLAINV[[#This Row],[Diferencia]]),0)</f>
        <v>0</v>
      </c>
      <c r="Z369" s="153">
        <f>IFERROR(VLOOKUP(TABLAINV[[#This Row],[Codigo Estado]],unds!O:P,2,0),"PEND.")</f>
        <v>2002</v>
      </c>
      <c r="AA369" s="153" t="str">
        <f t="shared" si="19"/>
        <v>CD09</v>
      </c>
      <c r="AB369" s="154">
        <f t="shared" ca="1" si="20"/>
        <v>45828</v>
      </c>
      <c r="AC369" s="155"/>
      <c r="AD369" s="155"/>
      <c r="AE369" s="155"/>
      <c r="AF369" s="155"/>
    </row>
    <row r="370" spans="1:32" s="156" customFormat="1" ht="24" customHeight="1" x14ac:dyDescent="0.2">
      <c r="A370" s="157" t="str">
        <f t="shared" si="18"/>
        <v>MRC01</v>
      </c>
      <c r="B370" s="145" t="str">
        <f>IF(TABLAINV[[#This Row],[Z]]="","",D370&amp;"."&amp;TEXT(E370,"000")&amp;"."&amp;TEXT(F370,"000")&amp;"."&amp;TEXT(G370,"000"))</f>
        <v>MR.C01.231.001</v>
      </c>
      <c r="C370" s="146"/>
      <c r="D370" s="147" t="s">
        <v>95</v>
      </c>
      <c r="E370" s="147" t="s">
        <v>96</v>
      </c>
      <c r="F370" s="147">
        <v>231</v>
      </c>
      <c r="G370" s="147">
        <v>1</v>
      </c>
      <c r="H370" s="147">
        <v>973054</v>
      </c>
      <c r="I370" s="147" t="s">
        <v>107</v>
      </c>
      <c r="J370" s="158">
        <v>10</v>
      </c>
      <c r="K370" s="147" t="s">
        <v>71</v>
      </c>
      <c r="L370" s="148" t="s">
        <v>108</v>
      </c>
      <c r="M370" s="147" t="s">
        <v>99</v>
      </c>
      <c r="N370" s="146" t="s">
        <v>91</v>
      </c>
      <c r="O370" s="146">
        <v>10</v>
      </c>
      <c r="P370" s="148">
        <v>10</v>
      </c>
      <c r="Q370" s="148"/>
      <c r="R370" s="147"/>
      <c r="S370" s="149">
        <f>TABLAINV[[#This Row],[Conteo Físico]]-TABLAINV[[#This Row],[Cant. UND]]</f>
        <v>0</v>
      </c>
      <c r="T3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0" s="150" t="str">
        <f>IFERROR(IF(MOD(TABLAINV[[#This Row],[C]],2)=0,"PAR","IMPAR"),"Zona")</f>
        <v>IMPAR</v>
      </c>
      <c r="W370" s="151"/>
      <c r="X370" s="152">
        <f>IFERROR(IF(TABLAINV[[#This Row],[Cant. UND]]=0,TABLAINV[[#This Row],[PMV]]*TABLAINV[[#This Row],[Conteo Físico]],TABLAINV[[#This Row],[PMV]]*TABLAINV[[#This Row],[Cant. UND]]),0)</f>
        <v>0</v>
      </c>
      <c r="Y370" s="152">
        <f>IFERROR(ABS(TABLAINV[[#This Row],[PMV]]*TABLAINV[[#This Row],[Diferencia]]),0)</f>
        <v>0</v>
      </c>
      <c r="Z370" s="153">
        <f>IFERROR(VLOOKUP(TABLAINV[[#This Row],[Codigo Estado]],unds!O:P,2,0),"PEND.")</f>
        <v>2002</v>
      </c>
      <c r="AA370" s="153" t="str">
        <f t="shared" si="19"/>
        <v>CD09</v>
      </c>
      <c r="AB370" s="154">
        <f t="shared" ca="1" si="20"/>
        <v>45828</v>
      </c>
      <c r="AC370" s="155"/>
      <c r="AD370" s="155"/>
      <c r="AE370" s="155"/>
      <c r="AF370" s="155"/>
    </row>
    <row r="371" spans="1:32" s="156" customFormat="1" ht="24" customHeight="1" x14ac:dyDescent="0.2">
      <c r="A371" s="157" t="str">
        <f t="shared" si="18"/>
        <v>MRC01</v>
      </c>
      <c r="B371" s="145" t="str">
        <f>IF(TABLAINV[[#This Row],[Z]]="","",D371&amp;"."&amp;TEXT(E371,"000")&amp;"."&amp;TEXT(F371,"000")&amp;"."&amp;TEXT(G371,"000"))</f>
        <v>MR.C01.231.001</v>
      </c>
      <c r="C371" s="146"/>
      <c r="D371" s="147" t="s">
        <v>95</v>
      </c>
      <c r="E371" s="147" t="s">
        <v>96</v>
      </c>
      <c r="F371" s="147">
        <v>231</v>
      </c>
      <c r="G371" s="147">
        <v>1</v>
      </c>
      <c r="H371" s="147">
        <v>973054</v>
      </c>
      <c r="I371" s="147" t="s">
        <v>107</v>
      </c>
      <c r="J371" s="158">
        <v>10</v>
      </c>
      <c r="K371" s="147" t="s">
        <v>71</v>
      </c>
      <c r="L371" s="148" t="s">
        <v>108</v>
      </c>
      <c r="M371" s="147" t="s">
        <v>99</v>
      </c>
      <c r="N371" s="146" t="s">
        <v>91</v>
      </c>
      <c r="O371" s="146">
        <v>10</v>
      </c>
      <c r="P371" s="148">
        <v>10</v>
      </c>
      <c r="Q371" s="148"/>
      <c r="R371" s="147"/>
      <c r="S371" s="149">
        <f>TABLAINV[[#This Row],[Conteo Físico]]-TABLAINV[[#This Row],[Cant. UND]]</f>
        <v>0</v>
      </c>
      <c r="T3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1" s="150" t="str">
        <f>IFERROR(IF(MOD(TABLAINV[[#This Row],[C]],2)=0,"PAR","IMPAR"),"Zona")</f>
        <v>IMPAR</v>
      </c>
      <c r="W371" s="151"/>
      <c r="X371" s="152">
        <f>IFERROR(IF(TABLAINV[[#This Row],[Cant. UND]]=0,TABLAINV[[#This Row],[PMV]]*TABLAINV[[#This Row],[Conteo Físico]],TABLAINV[[#This Row],[PMV]]*TABLAINV[[#This Row],[Cant. UND]]),0)</f>
        <v>0</v>
      </c>
      <c r="Y371" s="152">
        <f>IFERROR(ABS(TABLAINV[[#This Row],[PMV]]*TABLAINV[[#This Row],[Diferencia]]),0)</f>
        <v>0</v>
      </c>
      <c r="Z371" s="153">
        <f>IFERROR(VLOOKUP(TABLAINV[[#This Row],[Codigo Estado]],unds!O:P,2,0),"PEND.")</f>
        <v>2002</v>
      </c>
      <c r="AA371" s="153" t="str">
        <f t="shared" si="19"/>
        <v>CD09</v>
      </c>
      <c r="AB371" s="154">
        <f t="shared" ca="1" si="20"/>
        <v>45828</v>
      </c>
      <c r="AC371" s="155"/>
      <c r="AD371" s="155"/>
      <c r="AE371" s="155"/>
      <c r="AF371" s="155"/>
    </row>
    <row r="372" spans="1:32" s="156" customFormat="1" ht="24" customHeight="1" x14ac:dyDescent="0.2">
      <c r="A372" s="157" t="str">
        <f t="shared" si="18"/>
        <v>MRC01</v>
      </c>
      <c r="B372" s="145" t="str">
        <f>IF(TABLAINV[[#This Row],[Z]]="","",D372&amp;"."&amp;TEXT(E372,"000")&amp;"."&amp;TEXT(F372,"000")&amp;"."&amp;TEXT(G372,"000"))</f>
        <v>MR.C01.231.001</v>
      </c>
      <c r="C372" s="146"/>
      <c r="D372" s="147" t="s">
        <v>95</v>
      </c>
      <c r="E372" s="147" t="s">
        <v>96</v>
      </c>
      <c r="F372" s="147">
        <v>231</v>
      </c>
      <c r="G372" s="147">
        <v>1</v>
      </c>
      <c r="H372" s="147">
        <v>973054</v>
      </c>
      <c r="I372" s="147" t="s">
        <v>107</v>
      </c>
      <c r="J372" s="158">
        <v>10</v>
      </c>
      <c r="K372" s="147" t="s">
        <v>71</v>
      </c>
      <c r="L372" s="148" t="s">
        <v>108</v>
      </c>
      <c r="M372" s="147" t="s">
        <v>99</v>
      </c>
      <c r="N372" s="146" t="s">
        <v>91</v>
      </c>
      <c r="O372" s="146">
        <v>10</v>
      </c>
      <c r="P372" s="148">
        <v>10</v>
      </c>
      <c r="Q372" s="148"/>
      <c r="R372" s="147"/>
      <c r="S372" s="149">
        <f>TABLAINV[[#This Row],[Conteo Físico]]-TABLAINV[[#This Row],[Cant. UND]]</f>
        <v>0</v>
      </c>
      <c r="T3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2" s="150" t="str">
        <f>IFERROR(IF(MOD(TABLAINV[[#This Row],[C]],2)=0,"PAR","IMPAR"),"Zona")</f>
        <v>IMPAR</v>
      </c>
      <c r="W372" s="151"/>
      <c r="X372" s="152">
        <f>IFERROR(IF(TABLAINV[[#This Row],[Cant. UND]]=0,TABLAINV[[#This Row],[PMV]]*TABLAINV[[#This Row],[Conteo Físico]],TABLAINV[[#This Row],[PMV]]*TABLAINV[[#This Row],[Cant. UND]]),0)</f>
        <v>0</v>
      </c>
      <c r="Y372" s="152">
        <f>IFERROR(ABS(TABLAINV[[#This Row],[PMV]]*TABLAINV[[#This Row],[Diferencia]]),0)</f>
        <v>0</v>
      </c>
      <c r="Z372" s="153">
        <f>IFERROR(VLOOKUP(TABLAINV[[#This Row],[Codigo Estado]],unds!O:P,2,0),"PEND.")</f>
        <v>2002</v>
      </c>
      <c r="AA372" s="153" t="str">
        <f t="shared" si="19"/>
        <v>CD09</v>
      </c>
      <c r="AB372" s="154">
        <f t="shared" ca="1" si="20"/>
        <v>45828</v>
      </c>
      <c r="AC372" s="155"/>
      <c r="AD372" s="155"/>
      <c r="AE372" s="155"/>
      <c r="AF372" s="155"/>
    </row>
    <row r="373" spans="1:32" s="156" customFormat="1" ht="24" customHeight="1" x14ac:dyDescent="0.2">
      <c r="A373" s="157" t="str">
        <f t="shared" si="18"/>
        <v>MRC01</v>
      </c>
      <c r="B373" s="145" t="str">
        <f>IF(TABLAINV[[#This Row],[Z]]="","",D373&amp;"."&amp;TEXT(E373,"000")&amp;"."&amp;TEXT(F373,"000")&amp;"."&amp;TEXT(G373,"000"))</f>
        <v>MR.C01.231.001</v>
      </c>
      <c r="C373" s="146"/>
      <c r="D373" s="147" t="s">
        <v>95</v>
      </c>
      <c r="E373" s="147" t="s">
        <v>96</v>
      </c>
      <c r="F373" s="147">
        <v>231</v>
      </c>
      <c r="G373" s="147">
        <v>1</v>
      </c>
      <c r="H373" s="147">
        <v>973054</v>
      </c>
      <c r="I373" s="147" t="s">
        <v>107</v>
      </c>
      <c r="J373" s="158">
        <v>10</v>
      </c>
      <c r="K373" s="147" t="s">
        <v>71</v>
      </c>
      <c r="L373" s="148" t="s">
        <v>108</v>
      </c>
      <c r="M373" s="147" t="s">
        <v>99</v>
      </c>
      <c r="N373" s="146" t="s">
        <v>91</v>
      </c>
      <c r="O373" s="146">
        <v>10</v>
      </c>
      <c r="P373" s="148">
        <v>10</v>
      </c>
      <c r="Q373" s="148"/>
      <c r="R373" s="147"/>
      <c r="S373" s="149">
        <f>TABLAINV[[#This Row],[Conteo Físico]]-TABLAINV[[#This Row],[Cant. UND]]</f>
        <v>0</v>
      </c>
      <c r="T3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3" s="150" t="str">
        <f>IFERROR(IF(MOD(TABLAINV[[#This Row],[C]],2)=0,"PAR","IMPAR"),"Zona")</f>
        <v>IMPAR</v>
      </c>
      <c r="W373" s="151"/>
      <c r="X373" s="152">
        <f>IFERROR(IF(TABLAINV[[#This Row],[Cant. UND]]=0,TABLAINV[[#This Row],[PMV]]*TABLAINV[[#This Row],[Conteo Físico]],TABLAINV[[#This Row],[PMV]]*TABLAINV[[#This Row],[Cant. UND]]),0)</f>
        <v>0</v>
      </c>
      <c r="Y373" s="152">
        <f>IFERROR(ABS(TABLAINV[[#This Row],[PMV]]*TABLAINV[[#This Row],[Diferencia]]),0)</f>
        <v>0</v>
      </c>
      <c r="Z373" s="153">
        <f>IFERROR(VLOOKUP(TABLAINV[[#This Row],[Codigo Estado]],unds!O:P,2,0),"PEND.")</f>
        <v>2002</v>
      </c>
      <c r="AA373" s="153" t="str">
        <f t="shared" si="19"/>
        <v>CD09</v>
      </c>
      <c r="AB373" s="154">
        <f t="shared" ca="1" si="20"/>
        <v>45828</v>
      </c>
      <c r="AC373" s="155"/>
      <c r="AD373" s="155"/>
      <c r="AE373" s="155"/>
      <c r="AF373" s="155"/>
    </row>
    <row r="374" spans="1:32" s="156" customFormat="1" ht="24" customHeight="1" x14ac:dyDescent="0.2">
      <c r="A374" s="157" t="str">
        <f t="shared" si="18"/>
        <v>MRC01</v>
      </c>
      <c r="B374" s="145" t="str">
        <f>IF(TABLAINV[[#This Row],[Z]]="","",D374&amp;"."&amp;TEXT(E374,"000")&amp;"."&amp;TEXT(F374,"000")&amp;"."&amp;TEXT(G374,"000"))</f>
        <v>MR.C01.231.001</v>
      </c>
      <c r="C374" s="146"/>
      <c r="D374" s="147" t="s">
        <v>95</v>
      </c>
      <c r="E374" s="147" t="s">
        <v>96</v>
      </c>
      <c r="F374" s="147">
        <v>231</v>
      </c>
      <c r="G374" s="147">
        <v>1</v>
      </c>
      <c r="H374" s="147">
        <v>973054</v>
      </c>
      <c r="I374" s="147" t="s">
        <v>107</v>
      </c>
      <c r="J374" s="158">
        <v>10</v>
      </c>
      <c r="K374" s="147" t="s">
        <v>71</v>
      </c>
      <c r="L374" s="148" t="s">
        <v>108</v>
      </c>
      <c r="M374" s="147" t="s">
        <v>99</v>
      </c>
      <c r="N374" s="146" t="s">
        <v>91</v>
      </c>
      <c r="O374" s="146">
        <v>10</v>
      </c>
      <c r="P374" s="148">
        <v>10</v>
      </c>
      <c r="Q374" s="148"/>
      <c r="R374" s="147"/>
      <c r="S374" s="149">
        <f>TABLAINV[[#This Row],[Conteo Físico]]-TABLAINV[[#This Row],[Cant. UND]]</f>
        <v>0</v>
      </c>
      <c r="T3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4" s="150" t="str">
        <f>IFERROR(IF(MOD(TABLAINV[[#This Row],[C]],2)=0,"PAR","IMPAR"),"Zona")</f>
        <v>IMPAR</v>
      </c>
      <c r="W374" s="151"/>
      <c r="X374" s="152">
        <f>IFERROR(IF(TABLAINV[[#This Row],[Cant. UND]]=0,TABLAINV[[#This Row],[PMV]]*TABLAINV[[#This Row],[Conteo Físico]],TABLAINV[[#This Row],[PMV]]*TABLAINV[[#This Row],[Cant. UND]]),0)</f>
        <v>0</v>
      </c>
      <c r="Y374" s="152">
        <f>IFERROR(ABS(TABLAINV[[#This Row],[PMV]]*TABLAINV[[#This Row],[Diferencia]]),0)</f>
        <v>0</v>
      </c>
      <c r="Z374" s="153">
        <f>IFERROR(VLOOKUP(TABLAINV[[#This Row],[Codigo Estado]],unds!O:P,2,0),"PEND.")</f>
        <v>2002</v>
      </c>
      <c r="AA374" s="153" t="str">
        <f t="shared" si="19"/>
        <v>CD09</v>
      </c>
      <c r="AB374" s="154">
        <f t="shared" ca="1" si="20"/>
        <v>45828</v>
      </c>
      <c r="AC374" s="155"/>
      <c r="AD374" s="155"/>
      <c r="AE374" s="155"/>
      <c r="AF374" s="155"/>
    </row>
    <row r="375" spans="1:32" s="156" customFormat="1" ht="24" customHeight="1" x14ac:dyDescent="0.2">
      <c r="A375" s="157" t="str">
        <f t="shared" si="18"/>
        <v>MRC01</v>
      </c>
      <c r="B375" s="145" t="str">
        <f>IF(TABLAINV[[#This Row],[Z]]="","",D375&amp;"."&amp;TEXT(E375,"000")&amp;"."&amp;TEXT(F375,"000")&amp;"."&amp;TEXT(G375,"000"))</f>
        <v>MR.C01.231.001</v>
      </c>
      <c r="C375" s="146"/>
      <c r="D375" s="147" t="s">
        <v>95</v>
      </c>
      <c r="E375" s="147" t="s">
        <v>96</v>
      </c>
      <c r="F375" s="147">
        <v>231</v>
      </c>
      <c r="G375" s="147">
        <v>1</v>
      </c>
      <c r="H375" s="147">
        <v>973054</v>
      </c>
      <c r="I375" s="147" t="s">
        <v>107</v>
      </c>
      <c r="J375" s="158">
        <v>24</v>
      </c>
      <c r="K375" s="147" t="s">
        <v>71</v>
      </c>
      <c r="L375" s="148" t="s">
        <v>108</v>
      </c>
      <c r="M375" s="147" t="s">
        <v>99</v>
      </c>
      <c r="N375" s="146" t="s">
        <v>91</v>
      </c>
      <c r="O375" s="146">
        <v>24</v>
      </c>
      <c r="P375" s="148">
        <v>24</v>
      </c>
      <c r="Q375" s="148"/>
      <c r="R375" s="147"/>
      <c r="S375" s="149">
        <f>TABLAINV[[#This Row],[Conteo Físico]]-TABLAINV[[#This Row],[Cant. UND]]</f>
        <v>0</v>
      </c>
      <c r="T3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5" s="150" t="str">
        <f>IFERROR(IF(MOD(TABLAINV[[#This Row],[C]],2)=0,"PAR","IMPAR"),"Zona")</f>
        <v>IMPAR</v>
      </c>
      <c r="W375" s="151"/>
      <c r="X375" s="152">
        <f>IFERROR(IF(TABLAINV[[#This Row],[Cant. UND]]=0,TABLAINV[[#This Row],[PMV]]*TABLAINV[[#This Row],[Conteo Físico]],TABLAINV[[#This Row],[PMV]]*TABLAINV[[#This Row],[Cant. UND]]),0)</f>
        <v>0</v>
      </c>
      <c r="Y375" s="152">
        <f>IFERROR(ABS(TABLAINV[[#This Row],[PMV]]*TABLAINV[[#This Row],[Diferencia]]),0)</f>
        <v>0</v>
      </c>
      <c r="Z375" s="153">
        <f>IFERROR(VLOOKUP(TABLAINV[[#This Row],[Codigo Estado]],unds!O:P,2,0),"PEND.")</f>
        <v>2002</v>
      </c>
      <c r="AA375" s="153" t="str">
        <f t="shared" si="19"/>
        <v>CD09</v>
      </c>
      <c r="AB375" s="154">
        <f t="shared" ca="1" si="20"/>
        <v>45828</v>
      </c>
      <c r="AC375" s="155"/>
      <c r="AD375" s="155"/>
      <c r="AE375" s="155"/>
      <c r="AF375" s="155"/>
    </row>
    <row r="376" spans="1:32" s="156" customFormat="1" ht="24" customHeight="1" x14ac:dyDescent="0.2">
      <c r="A376" s="157" t="str">
        <f t="shared" si="18"/>
        <v>MRC01</v>
      </c>
      <c r="B376" s="145" t="str">
        <f>IF(TABLAINV[[#This Row],[Z]]="","",D376&amp;"."&amp;TEXT(E376,"000")&amp;"."&amp;TEXT(F376,"000")&amp;"."&amp;TEXT(G376,"000"))</f>
        <v>MR.C01.231.001</v>
      </c>
      <c r="C376" s="146"/>
      <c r="D376" s="147" t="s">
        <v>95</v>
      </c>
      <c r="E376" s="147" t="s">
        <v>96</v>
      </c>
      <c r="F376" s="147">
        <v>231</v>
      </c>
      <c r="G376" s="147">
        <v>1</v>
      </c>
      <c r="H376" s="147">
        <v>973054</v>
      </c>
      <c r="I376" s="147" t="s">
        <v>107</v>
      </c>
      <c r="J376" s="158">
        <v>10</v>
      </c>
      <c r="K376" s="147" t="s">
        <v>71</v>
      </c>
      <c r="L376" s="148" t="s">
        <v>108</v>
      </c>
      <c r="M376" s="147" t="s">
        <v>99</v>
      </c>
      <c r="N376" s="146" t="s">
        <v>91</v>
      </c>
      <c r="O376" s="146">
        <v>10</v>
      </c>
      <c r="P376" s="148">
        <v>10</v>
      </c>
      <c r="Q376" s="148"/>
      <c r="R376" s="147"/>
      <c r="S376" s="149">
        <f>TABLAINV[[#This Row],[Conteo Físico]]-TABLAINV[[#This Row],[Cant. UND]]</f>
        <v>0</v>
      </c>
      <c r="T3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6" s="150" t="str">
        <f>IFERROR(IF(MOD(TABLAINV[[#This Row],[C]],2)=0,"PAR","IMPAR"),"Zona")</f>
        <v>IMPAR</v>
      </c>
      <c r="W376" s="151"/>
      <c r="X376" s="152">
        <f>IFERROR(IF(TABLAINV[[#This Row],[Cant. UND]]=0,TABLAINV[[#This Row],[PMV]]*TABLAINV[[#This Row],[Conteo Físico]],TABLAINV[[#This Row],[PMV]]*TABLAINV[[#This Row],[Cant. UND]]),0)</f>
        <v>0</v>
      </c>
      <c r="Y376" s="152">
        <f>IFERROR(ABS(TABLAINV[[#This Row],[PMV]]*TABLAINV[[#This Row],[Diferencia]]),0)</f>
        <v>0</v>
      </c>
      <c r="Z376" s="153">
        <f>IFERROR(VLOOKUP(TABLAINV[[#This Row],[Codigo Estado]],unds!O:P,2,0),"PEND.")</f>
        <v>2002</v>
      </c>
      <c r="AA376" s="153" t="str">
        <f t="shared" si="19"/>
        <v>CD09</v>
      </c>
      <c r="AB376" s="154">
        <f t="shared" ca="1" si="20"/>
        <v>45828</v>
      </c>
      <c r="AC376" s="155"/>
      <c r="AD376" s="155"/>
      <c r="AE376" s="155"/>
      <c r="AF376" s="155"/>
    </row>
    <row r="377" spans="1:32" s="156" customFormat="1" ht="24" customHeight="1" x14ac:dyDescent="0.2">
      <c r="A377" s="157" t="str">
        <f t="shared" si="18"/>
        <v>MRC01</v>
      </c>
      <c r="B377" s="145" t="str">
        <f>IF(TABLAINV[[#This Row],[Z]]="","",D377&amp;"."&amp;TEXT(E377,"000")&amp;"."&amp;TEXT(F377,"000")&amp;"."&amp;TEXT(G377,"000"))</f>
        <v>MR.C01.231.001</v>
      </c>
      <c r="C377" s="146"/>
      <c r="D377" s="147" t="s">
        <v>95</v>
      </c>
      <c r="E377" s="147" t="s">
        <v>96</v>
      </c>
      <c r="F377" s="147">
        <v>231</v>
      </c>
      <c r="G377" s="147">
        <v>1</v>
      </c>
      <c r="H377" s="147">
        <v>973054</v>
      </c>
      <c r="I377" s="147" t="s">
        <v>107</v>
      </c>
      <c r="J377" s="158">
        <v>20</v>
      </c>
      <c r="K377" s="147" t="s">
        <v>71</v>
      </c>
      <c r="L377" s="148" t="s">
        <v>108</v>
      </c>
      <c r="M377" s="147" t="s">
        <v>99</v>
      </c>
      <c r="N377" s="146" t="s">
        <v>91</v>
      </c>
      <c r="O377" s="146">
        <v>20</v>
      </c>
      <c r="P377" s="148">
        <v>20</v>
      </c>
      <c r="Q377" s="148"/>
      <c r="R377" s="147"/>
      <c r="S377" s="149">
        <f>TABLAINV[[#This Row],[Conteo Físico]]-TABLAINV[[#This Row],[Cant. UND]]</f>
        <v>0</v>
      </c>
      <c r="T3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7" s="150" t="str">
        <f>IFERROR(IF(MOD(TABLAINV[[#This Row],[C]],2)=0,"PAR","IMPAR"),"Zona")</f>
        <v>IMPAR</v>
      </c>
      <c r="W377" s="151"/>
      <c r="X377" s="152">
        <f>IFERROR(IF(TABLAINV[[#This Row],[Cant. UND]]=0,TABLAINV[[#This Row],[PMV]]*TABLAINV[[#This Row],[Conteo Físico]],TABLAINV[[#This Row],[PMV]]*TABLAINV[[#This Row],[Cant. UND]]),0)</f>
        <v>0</v>
      </c>
      <c r="Y377" s="152">
        <f>IFERROR(ABS(TABLAINV[[#This Row],[PMV]]*TABLAINV[[#This Row],[Diferencia]]),0)</f>
        <v>0</v>
      </c>
      <c r="Z377" s="153">
        <f>IFERROR(VLOOKUP(TABLAINV[[#This Row],[Codigo Estado]],unds!O:P,2,0),"PEND.")</f>
        <v>2002</v>
      </c>
      <c r="AA377" s="153" t="str">
        <f t="shared" si="19"/>
        <v>CD09</v>
      </c>
      <c r="AB377" s="154">
        <f t="shared" ca="1" si="20"/>
        <v>45828</v>
      </c>
      <c r="AC377" s="155"/>
      <c r="AD377" s="155"/>
      <c r="AE377" s="155"/>
      <c r="AF377" s="155"/>
    </row>
    <row r="378" spans="1:32" s="156" customFormat="1" ht="24" customHeight="1" x14ac:dyDescent="0.2">
      <c r="A378" s="157" t="str">
        <f t="shared" si="18"/>
        <v>MRC01</v>
      </c>
      <c r="B378" s="145" t="str">
        <f>IF(TABLAINV[[#This Row],[Z]]="","",D378&amp;"."&amp;TEXT(E378,"000")&amp;"."&amp;TEXT(F378,"000")&amp;"."&amp;TEXT(G378,"000"))</f>
        <v>MR.C01.231.001</v>
      </c>
      <c r="C378" s="146"/>
      <c r="D378" s="147" t="s">
        <v>95</v>
      </c>
      <c r="E378" s="147" t="s">
        <v>96</v>
      </c>
      <c r="F378" s="147">
        <v>231</v>
      </c>
      <c r="G378" s="147">
        <v>1</v>
      </c>
      <c r="H378" s="147">
        <v>975721</v>
      </c>
      <c r="I378" s="147" t="s">
        <v>424</v>
      </c>
      <c r="J378" s="158">
        <v>2</v>
      </c>
      <c r="K378" s="147" t="s">
        <v>71</v>
      </c>
      <c r="L378" s="148" t="s">
        <v>115</v>
      </c>
      <c r="M378" s="147" t="s">
        <v>99</v>
      </c>
      <c r="N378" s="146" t="s">
        <v>91</v>
      </c>
      <c r="O378" s="146">
        <v>2</v>
      </c>
      <c r="P378" s="148">
        <v>2</v>
      </c>
      <c r="Q378" s="148"/>
      <c r="R378" s="147"/>
      <c r="S378" s="149">
        <f>TABLAINV[[#This Row],[Conteo Físico]]-TABLAINV[[#This Row],[Cant. UND]]</f>
        <v>0</v>
      </c>
      <c r="T3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8" s="150" t="str">
        <f>IFERROR(IF(MOD(TABLAINV[[#This Row],[C]],2)=0,"PAR","IMPAR"),"Zona")</f>
        <v>IMPAR</v>
      </c>
      <c r="W378" s="151"/>
      <c r="X378" s="152">
        <f>IFERROR(IF(TABLAINV[[#This Row],[Cant. UND]]=0,TABLAINV[[#This Row],[PMV]]*TABLAINV[[#This Row],[Conteo Físico]],TABLAINV[[#This Row],[PMV]]*TABLAINV[[#This Row],[Cant. UND]]),0)</f>
        <v>0</v>
      </c>
      <c r="Y378" s="152">
        <f>IFERROR(ABS(TABLAINV[[#This Row],[PMV]]*TABLAINV[[#This Row],[Diferencia]]),0)</f>
        <v>0</v>
      </c>
      <c r="Z378" s="153">
        <f>IFERROR(VLOOKUP(TABLAINV[[#This Row],[Codigo Estado]],unds!O:P,2,0),"PEND.")</f>
        <v>2002</v>
      </c>
      <c r="AA378" s="153" t="str">
        <f t="shared" si="19"/>
        <v>CD09</v>
      </c>
      <c r="AB378" s="154">
        <f t="shared" ca="1" si="20"/>
        <v>45828</v>
      </c>
      <c r="AC378" s="155"/>
      <c r="AD378" s="155"/>
      <c r="AE378" s="155"/>
      <c r="AF378" s="155"/>
    </row>
    <row r="379" spans="1:32" s="156" customFormat="1" ht="24" customHeight="1" x14ac:dyDescent="0.2">
      <c r="A379" s="157" t="str">
        <f t="shared" si="18"/>
        <v>MRC01</v>
      </c>
      <c r="B379" s="145" t="str">
        <f>IF(TABLAINV[[#This Row],[Z]]="","",D379&amp;"."&amp;TEXT(E379,"000")&amp;"."&amp;TEXT(F379,"000")&amp;"."&amp;TEXT(G379,"000"))</f>
        <v>MR.C01.231.002</v>
      </c>
      <c r="C379" s="146"/>
      <c r="D379" s="147" t="s">
        <v>95</v>
      </c>
      <c r="E379" s="147" t="s">
        <v>96</v>
      </c>
      <c r="F379" s="147">
        <v>231</v>
      </c>
      <c r="G379" s="147">
        <v>2</v>
      </c>
      <c r="H379" s="147">
        <v>1019409</v>
      </c>
      <c r="I379" s="147" t="s">
        <v>425</v>
      </c>
      <c r="J379" s="158">
        <v>1</v>
      </c>
      <c r="K379" s="147" t="s">
        <v>65</v>
      </c>
      <c r="L379" s="148" t="s">
        <v>113</v>
      </c>
      <c r="M379" s="147" t="s">
        <v>99</v>
      </c>
      <c r="N379" s="146" t="s">
        <v>91</v>
      </c>
      <c r="O379" s="146">
        <v>1</v>
      </c>
      <c r="P379" s="148">
        <v>1</v>
      </c>
      <c r="Q379" s="148"/>
      <c r="R379" s="147"/>
      <c r="S379" s="149">
        <f>TABLAINV[[#This Row],[Conteo Físico]]-TABLAINV[[#This Row],[Cant. UND]]</f>
        <v>0</v>
      </c>
      <c r="T3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9" s="150" t="str">
        <f>IFERROR(IF(MOD(TABLAINV[[#This Row],[C]],2)=0,"PAR","IMPAR"),"Zona")</f>
        <v>IMPAR</v>
      </c>
      <c r="W379" s="151"/>
      <c r="X379" s="152">
        <f>IFERROR(IF(TABLAINV[[#This Row],[Cant. UND]]=0,TABLAINV[[#This Row],[PMV]]*TABLAINV[[#This Row],[Conteo Físico]],TABLAINV[[#This Row],[PMV]]*TABLAINV[[#This Row],[Cant. UND]]),0)</f>
        <v>0</v>
      </c>
      <c r="Y379" s="152">
        <f>IFERROR(ABS(TABLAINV[[#This Row],[PMV]]*TABLAINV[[#This Row],[Diferencia]]),0)</f>
        <v>0</v>
      </c>
      <c r="Z379" s="153" t="str">
        <f>IFERROR(VLOOKUP(TABLAINV[[#This Row],[Codigo Estado]],unds!O:P,2,0),"PEND.")</f>
        <v>N.A</v>
      </c>
      <c r="AA379" s="153" t="str">
        <f t="shared" si="19"/>
        <v>CD09</v>
      </c>
      <c r="AB379" s="154">
        <f t="shared" ca="1" si="20"/>
        <v>45828</v>
      </c>
      <c r="AC379" s="155"/>
      <c r="AD379" s="155"/>
      <c r="AE379" s="155"/>
      <c r="AF379" s="155"/>
    </row>
    <row r="380" spans="1:32" s="156" customFormat="1" ht="24" customHeight="1" x14ac:dyDescent="0.2">
      <c r="A380" s="157" t="str">
        <f t="shared" si="18"/>
        <v>MRC01</v>
      </c>
      <c r="B380" s="145" t="str">
        <f>IF(TABLAINV[[#This Row],[Z]]="","",D380&amp;"."&amp;TEXT(E380,"000")&amp;"."&amp;TEXT(F380,"000")&amp;"."&amp;TEXT(G380,"000"))</f>
        <v>MR.C01.231.002</v>
      </c>
      <c r="C380" s="146"/>
      <c r="D380" s="147" t="s">
        <v>95</v>
      </c>
      <c r="E380" s="147" t="s">
        <v>96</v>
      </c>
      <c r="F380" s="147">
        <v>231</v>
      </c>
      <c r="G380" s="147">
        <v>2</v>
      </c>
      <c r="H380" s="147">
        <v>1025869</v>
      </c>
      <c r="I380" s="147" t="s">
        <v>426</v>
      </c>
      <c r="J380" s="158">
        <v>1</v>
      </c>
      <c r="K380" s="147" t="s">
        <v>65</v>
      </c>
      <c r="L380" s="148" t="s">
        <v>212</v>
      </c>
      <c r="M380" s="147" t="s">
        <v>99</v>
      </c>
      <c r="N380" s="146" t="s">
        <v>91</v>
      </c>
      <c r="O380" s="146">
        <v>1</v>
      </c>
      <c r="P380" s="148">
        <v>1</v>
      </c>
      <c r="Q380" s="148"/>
      <c r="R380" s="147"/>
      <c r="S380" s="149">
        <f>TABLAINV[[#This Row],[Conteo Físico]]-TABLAINV[[#This Row],[Cant. UND]]</f>
        <v>0</v>
      </c>
      <c r="T3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0" s="150" t="str">
        <f>IFERROR(IF(MOD(TABLAINV[[#This Row],[C]],2)=0,"PAR","IMPAR"),"Zona")</f>
        <v>IMPAR</v>
      </c>
      <c r="W380" s="151"/>
      <c r="X380" s="152">
        <f>IFERROR(IF(TABLAINV[[#This Row],[Cant. UND]]=0,TABLAINV[[#This Row],[PMV]]*TABLAINV[[#This Row],[Conteo Físico]],TABLAINV[[#This Row],[PMV]]*TABLAINV[[#This Row],[Cant. UND]]),0)</f>
        <v>0</v>
      </c>
      <c r="Y380" s="152">
        <f>IFERROR(ABS(TABLAINV[[#This Row],[PMV]]*TABLAINV[[#This Row],[Diferencia]]),0)</f>
        <v>0</v>
      </c>
      <c r="Z380" s="153" t="str">
        <f>IFERROR(VLOOKUP(TABLAINV[[#This Row],[Codigo Estado]],unds!O:P,2,0),"PEND.")</f>
        <v>N.A</v>
      </c>
      <c r="AA380" s="153" t="str">
        <f t="shared" si="19"/>
        <v>CD09</v>
      </c>
      <c r="AB380" s="154">
        <f t="shared" ca="1" si="20"/>
        <v>45828</v>
      </c>
      <c r="AC380" s="155"/>
      <c r="AD380" s="155"/>
      <c r="AE380" s="155"/>
      <c r="AF380" s="155"/>
    </row>
    <row r="381" spans="1:32" s="156" customFormat="1" ht="24" customHeight="1" x14ac:dyDescent="0.2">
      <c r="A381" s="157" t="str">
        <f t="shared" si="18"/>
        <v>MRC01</v>
      </c>
      <c r="B381" s="145" t="str">
        <f>IF(TABLAINV[[#This Row],[Z]]="","",D381&amp;"."&amp;TEXT(E381,"000")&amp;"."&amp;TEXT(F381,"000")&amp;"."&amp;TEXT(G381,"000"))</f>
        <v>MR.C01.231.002</v>
      </c>
      <c r="C381" s="146"/>
      <c r="D381" s="147" t="s">
        <v>95</v>
      </c>
      <c r="E381" s="147" t="s">
        <v>96</v>
      </c>
      <c r="F381" s="147">
        <v>231</v>
      </c>
      <c r="G381" s="147">
        <v>2</v>
      </c>
      <c r="H381" s="147">
        <v>1025869</v>
      </c>
      <c r="I381" s="147" t="s">
        <v>426</v>
      </c>
      <c r="J381" s="158">
        <v>1</v>
      </c>
      <c r="K381" s="147" t="s">
        <v>65</v>
      </c>
      <c r="L381" s="148" t="s">
        <v>212</v>
      </c>
      <c r="M381" s="147" t="s">
        <v>99</v>
      </c>
      <c r="N381" s="146" t="s">
        <v>91</v>
      </c>
      <c r="O381" s="146">
        <v>1</v>
      </c>
      <c r="P381" s="148">
        <v>1</v>
      </c>
      <c r="Q381" s="148"/>
      <c r="R381" s="147"/>
      <c r="S381" s="149">
        <f>TABLAINV[[#This Row],[Conteo Físico]]-TABLAINV[[#This Row],[Cant. UND]]</f>
        <v>0</v>
      </c>
      <c r="T3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1" s="150" t="str">
        <f>IFERROR(IF(MOD(TABLAINV[[#This Row],[C]],2)=0,"PAR","IMPAR"),"Zona")</f>
        <v>IMPAR</v>
      </c>
      <c r="W381" s="151"/>
      <c r="X381" s="152">
        <f>IFERROR(IF(TABLAINV[[#This Row],[Cant. UND]]=0,TABLAINV[[#This Row],[PMV]]*TABLAINV[[#This Row],[Conteo Físico]],TABLAINV[[#This Row],[PMV]]*TABLAINV[[#This Row],[Cant. UND]]),0)</f>
        <v>0</v>
      </c>
      <c r="Y381" s="152">
        <f>IFERROR(ABS(TABLAINV[[#This Row],[PMV]]*TABLAINV[[#This Row],[Diferencia]]),0)</f>
        <v>0</v>
      </c>
      <c r="Z381" s="153" t="str">
        <f>IFERROR(VLOOKUP(TABLAINV[[#This Row],[Codigo Estado]],unds!O:P,2,0),"PEND.")</f>
        <v>N.A</v>
      </c>
      <c r="AA381" s="153" t="str">
        <f t="shared" si="19"/>
        <v>CD09</v>
      </c>
      <c r="AB381" s="154">
        <f t="shared" ca="1" si="20"/>
        <v>45828</v>
      </c>
      <c r="AC381" s="155"/>
      <c r="AD381" s="155"/>
      <c r="AE381" s="155"/>
      <c r="AF381" s="155"/>
    </row>
    <row r="382" spans="1:32" s="156" customFormat="1" ht="24" customHeight="1" x14ac:dyDescent="0.2">
      <c r="A382" s="157" t="str">
        <f t="shared" si="18"/>
        <v>MRC01</v>
      </c>
      <c r="B382" s="145" t="str">
        <f>IF(TABLAINV[[#This Row],[Z]]="","",D382&amp;"."&amp;TEXT(E382,"000")&amp;"."&amp;TEXT(F382,"000")&amp;"."&amp;TEXT(G382,"000"))</f>
        <v>MR.C01.231.002</v>
      </c>
      <c r="C382" s="146"/>
      <c r="D382" s="147" t="s">
        <v>95</v>
      </c>
      <c r="E382" s="147" t="s">
        <v>96</v>
      </c>
      <c r="F382" s="147">
        <v>231</v>
      </c>
      <c r="G382" s="147">
        <v>2</v>
      </c>
      <c r="H382" s="147">
        <v>1025902</v>
      </c>
      <c r="I382" s="147" t="s">
        <v>427</v>
      </c>
      <c r="J382" s="158">
        <v>2</v>
      </c>
      <c r="K382" s="147" t="s">
        <v>65</v>
      </c>
      <c r="L382" s="148" t="s">
        <v>115</v>
      </c>
      <c r="M382" s="147" t="s">
        <v>99</v>
      </c>
      <c r="N382" s="146" t="s">
        <v>91</v>
      </c>
      <c r="O382" s="146">
        <v>2</v>
      </c>
      <c r="P382" s="148">
        <v>2</v>
      </c>
      <c r="Q382" s="148"/>
      <c r="R382" s="147"/>
      <c r="S382" s="149">
        <f>TABLAINV[[#This Row],[Conteo Físico]]-TABLAINV[[#This Row],[Cant. UND]]</f>
        <v>0</v>
      </c>
      <c r="T3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2" s="150" t="str">
        <f>IFERROR(IF(MOD(TABLAINV[[#This Row],[C]],2)=0,"PAR","IMPAR"),"Zona")</f>
        <v>IMPAR</v>
      </c>
      <c r="W382" s="151"/>
      <c r="X382" s="152">
        <f>IFERROR(IF(TABLAINV[[#This Row],[Cant. UND]]=0,TABLAINV[[#This Row],[PMV]]*TABLAINV[[#This Row],[Conteo Físico]],TABLAINV[[#This Row],[PMV]]*TABLAINV[[#This Row],[Cant. UND]]),0)</f>
        <v>0</v>
      </c>
      <c r="Y382" s="152">
        <f>IFERROR(ABS(TABLAINV[[#This Row],[PMV]]*TABLAINV[[#This Row],[Diferencia]]),0)</f>
        <v>0</v>
      </c>
      <c r="Z382" s="153" t="str">
        <f>IFERROR(VLOOKUP(TABLAINV[[#This Row],[Codigo Estado]],unds!O:P,2,0),"PEND.")</f>
        <v>N.A</v>
      </c>
      <c r="AA382" s="153" t="str">
        <f t="shared" si="19"/>
        <v>CD09</v>
      </c>
      <c r="AB382" s="154">
        <f t="shared" ca="1" si="20"/>
        <v>45828</v>
      </c>
      <c r="AC382" s="155"/>
      <c r="AD382" s="155"/>
      <c r="AE382" s="155"/>
      <c r="AF382" s="155"/>
    </row>
    <row r="383" spans="1:32" s="156" customFormat="1" ht="24" customHeight="1" x14ac:dyDescent="0.2">
      <c r="A383" s="157" t="str">
        <f t="shared" si="18"/>
        <v>MRC01</v>
      </c>
      <c r="B383" s="145" t="str">
        <f>IF(TABLAINV[[#This Row],[Z]]="","",D383&amp;"."&amp;TEXT(E383,"000")&amp;"."&amp;TEXT(F383,"000")&amp;"."&amp;TEXT(G383,"000"))</f>
        <v>MR.C01.231.002</v>
      </c>
      <c r="C383" s="146"/>
      <c r="D383" s="147" t="s">
        <v>95</v>
      </c>
      <c r="E383" s="147" t="s">
        <v>96</v>
      </c>
      <c r="F383" s="147">
        <v>231</v>
      </c>
      <c r="G383" s="147">
        <v>2</v>
      </c>
      <c r="H383" s="147">
        <v>1025985</v>
      </c>
      <c r="I383" s="147" t="s">
        <v>428</v>
      </c>
      <c r="J383" s="158">
        <v>1</v>
      </c>
      <c r="K383" s="147" t="s">
        <v>77</v>
      </c>
      <c r="L383" s="148" t="s">
        <v>113</v>
      </c>
      <c r="M383" s="147" t="s">
        <v>99</v>
      </c>
      <c r="N383" s="146" t="s">
        <v>429</v>
      </c>
      <c r="O383" s="146">
        <v>1</v>
      </c>
      <c r="P383" s="148">
        <v>1</v>
      </c>
      <c r="Q383" s="148"/>
      <c r="R383" s="147"/>
      <c r="S383" s="149">
        <f>TABLAINV[[#This Row],[Conteo Físico]]-TABLAINV[[#This Row],[Cant. UND]]</f>
        <v>0</v>
      </c>
      <c r="T3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3" s="150" t="str">
        <f>IFERROR(IF(MOD(TABLAINV[[#This Row],[C]],2)=0,"PAR","IMPAR"),"Zona")</f>
        <v>IMPAR</v>
      </c>
      <c r="W383" s="151"/>
      <c r="X383" s="152">
        <f>IFERROR(IF(TABLAINV[[#This Row],[Cant. UND]]=0,TABLAINV[[#This Row],[PMV]]*TABLAINV[[#This Row],[Conteo Físico]],TABLAINV[[#This Row],[PMV]]*TABLAINV[[#This Row],[Cant. UND]]),0)</f>
        <v>0</v>
      </c>
      <c r="Y383" s="152">
        <f>IFERROR(ABS(TABLAINV[[#This Row],[PMV]]*TABLAINV[[#This Row],[Diferencia]]),0)</f>
        <v>0</v>
      </c>
      <c r="Z383" s="153">
        <f>IFERROR(VLOOKUP(TABLAINV[[#This Row],[Codigo Estado]],unds!O:P,2,0),"PEND.")</f>
        <v>9995</v>
      </c>
      <c r="AA383" s="153" t="str">
        <f t="shared" si="19"/>
        <v>CD09</v>
      </c>
      <c r="AB383" s="154">
        <f t="shared" ca="1" si="20"/>
        <v>45828</v>
      </c>
      <c r="AC383" s="155"/>
      <c r="AD383" s="155"/>
      <c r="AE383" s="155"/>
      <c r="AF383" s="155"/>
    </row>
    <row r="384" spans="1:32" s="156" customFormat="1" ht="24" customHeight="1" x14ac:dyDescent="0.2">
      <c r="A384" s="157" t="str">
        <f t="shared" si="18"/>
        <v>MRC01</v>
      </c>
      <c r="B384" s="145" t="str">
        <f>IF(TABLAINV[[#This Row],[Z]]="","",D384&amp;"."&amp;TEXT(E384,"000")&amp;"."&amp;TEXT(F384,"000")&amp;"."&amp;TEXT(G384,"000"))</f>
        <v>MR.C01.231.002</v>
      </c>
      <c r="C384" s="146"/>
      <c r="D384" s="147" t="s">
        <v>95</v>
      </c>
      <c r="E384" s="147" t="s">
        <v>96</v>
      </c>
      <c r="F384" s="147">
        <v>231</v>
      </c>
      <c r="G384" s="147">
        <v>2</v>
      </c>
      <c r="H384" s="147">
        <v>1033634</v>
      </c>
      <c r="I384" s="147" t="s">
        <v>430</v>
      </c>
      <c r="J384" s="158">
        <v>1</v>
      </c>
      <c r="K384" s="147" t="s">
        <v>77</v>
      </c>
      <c r="L384" s="148" t="s">
        <v>117</v>
      </c>
      <c r="M384" s="147" t="s">
        <v>99</v>
      </c>
      <c r="N384" s="146" t="s">
        <v>429</v>
      </c>
      <c r="O384" s="146">
        <v>1</v>
      </c>
      <c r="P384" s="148">
        <v>1</v>
      </c>
      <c r="Q384" s="148"/>
      <c r="R384" s="147"/>
      <c r="S384" s="149">
        <f>TABLAINV[[#This Row],[Conteo Físico]]-TABLAINV[[#This Row],[Cant. UND]]</f>
        <v>0</v>
      </c>
      <c r="T3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4" s="150" t="str">
        <f>IFERROR(IF(MOD(TABLAINV[[#This Row],[C]],2)=0,"PAR","IMPAR"),"Zona")</f>
        <v>IMPAR</v>
      </c>
      <c r="W384" s="151"/>
      <c r="X384" s="152">
        <f>IFERROR(IF(TABLAINV[[#This Row],[Cant. UND]]=0,TABLAINV[[#This Row],[PMV]]*TABLAINV[[#This Row],[Conteo Físico]],TABLAINV[[#This Row],[PMV]]*TABLAINV[[#This Row],[Cant. UND]]),0)</f>
        <v>0</v>
      </c>
      <c r="Y384" s="152">
        <f>IFERROR(ABS(TABLAINV[[#This Row],[PMV]]*TABLAINV[[#This Row],[Diferencia]]),0)</f>
        <v>0</v>
      </c>
      <c r="Z384" s="153">
        <f>IFERROR(VLOOKUP(TABLAINV[[#This Row],[Codigo Estado]],unds!O:P,2,0),"PEND.")</f>
        <v>9995</v>
      </c>
      <c r="AA384" s="153" t="str">
        <f t="shared" si="19"/>
        <v>CD09</v>
      </c>
      <c r="AB384" s="154">
        <f t="shared" ca="1" si="20"/>
        <v>45828</v>
      </c>
      <c r="AC384" s="155"/>
      <c r="AD384" s="155"/>
      <c r="AE384" s="155"/>
      <c r="AF384" s="155"/>
    </row>
    <row r="385" spans="1:32" s="156" customFormat="1" ht="24" customHeight="1" x14ac:dyDescent="0.2">
      <c r="A385" s="157" t="str">
        <f t="shared" si="18"/>
        <v>MRC01</v>
      </c>
      <c r="B385" s="145" t="str">
        <f>IF(TABLAINV[[#This Row],[Z]]="","",D385&amp;"."&amp;TEXT(E385,"000")&amp;"."&amp;TEXT(F385,"000")&amp;"."&amp;TEXT(G385,"000"))</f>
        <v>MR.C01.231.002</v>
      </c>
      <c r="C385" s="146"/>
      <c r="D385" s="147" t="s">
        <v>95</v>
      </c>
      <c r="E385" s="147" t="s">
        <v>96</v>
      </c>
      <c r="F385" s="147">
        <v>231</v>
      </c>
      <c r="G385" s="147">
        <v>2</v>
      </c>
      <c r="H385" s="147">
        <v>113219005</v>
      </c>
      <c r="I385" s="147" t="s">
        <v>431</v>
      </c>
      <c r="J385" s="158">
        <v>1</v>
      </c>
      <c r="K385" s="147" t="s">
        <v>65</v>
      </c>
      <c r="L385" s="148" t="s">
        <v>115</v>
      </c>
      <c r="M385" s="147" t="s">
        <v>99</v>
      </c>
      <c r="N385" s="146" t="s">
        <v>91</v>
      </c>
      <c r="O385" s="146">
        <v>1</v>
      </c>
      <c r="P385" s="148">
        <v>1</v>
      </c>
      <c r="Q385" s="148"/>
      <c r="R385" s="147"/>
      <c r="S385" s="149">
        <f>TABLAINV[[#This Row],[Conteo Físico]]-TABLAINV[[#This Row],[Cant. UND]]</f>
        <v>0</v>
      </c>
      <c r="T3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5" s="150" t="str">
        <f>IFERROR(IF(MOD(TABLAINV[[#This Row],[C]],2)=0,"PAR","IMPAR"),"Zona")</f>
        <v>IMPAR</v>
      </c>
      <c r="W385" s="151"/>
      <c r="X385" s="152">
        <f>IFERROR(IF(TABLAINV[[#This Row],[Cant. UND]]=0,TABLAINV[[#This Row],[PMV]]*TABLAINV[[#This Row],[Conteo Físico]],TABLAINV[[#This Row],[PMV]]*TABLAINV[[#This Row],[Cant. UND]]),0)</f>
        <v>0</v>
      </c>
      <c r="Y385" s="152">
        <f>IFERROR(ABS(TABLAINV[[#This Row],[PMV]]*TABLAINV[[#This Row],[Diferencia]]),0)</f>
        <v>0</v>
      </c>
      <c r="Z385" s="153" t="str">
        <f>IFERROR(VLOOKUP(TABLAINV[[#This Row],[Codigo Estado]],unds!O:P,2,0),"PEND.")</f>
        <v>N.A</v>
      </c>
      <c r="AA385" s="153" t="str">
        <f t="shared" si="19"/>
        <v>CD09</v>
      </c>
      <c r="AB385" s="154">
        <f t="shared" ca="1" si="20"/>
        <v>45828</v>
      </c>
      <c r="AC385" s="155"/>
      <c r="AD385" s="155"/>
      <c r="AE385" s="155"/>
      <c r="AF385" s="155"/>
    </row>
    <row r="386" spans="1:32" s="156" customFormat="1" ht="24" customHeight="1" x14ac:dyDescent="0.2">
      <c r="A386" s="157" t="str">
        <f t="shared" si="18"/>
        <v>MRC01</v>
      </c>
      <c r="B386" s="145" t="str">
        <f>IF(TABLAINV[[#This Row],[Z]]="","",D386&amp;"."&amp;TEXT(E386,"000")&amp;"."&amp;TEXT(F386,"000")&amp;"."&amp;TEXT(G386,"000"))</f>
        <v>MR.C01.231.002</v>
      </c>
      <c r="C386" s="146"/>
      <c r="D386" s="147" t="s">
        <v>95</v>
      </c>
      <c r="E386" s="147" t="s">
        <v>96</v>
      </c>
      <c r="F386" s="147">
        <v>231</v>
      </c>
      <c r="G386" s="147">
        <v>2</v>
      </c>
      <c r="H386" s="147">
        <v>137400001</v>
      </c>
      <c r="I386" s="147" t="s">
        <v>432</v>
      </c>
      <c r="J386" s="158">
        <v>12</v>
      </c>
      <c r="K386" s="147" t="s">
        <v>65</v>
      </c>
      <c r="L386" s="148" t="s">
        <v>115</v>
      </c>
      <c r="M386" s="147" t="s">
        <v>99</v>
      </c>
      <c r="N386" s="146" t="s">
        <v>91</v>
      </c>
      <c r="O386" s="146">
        <v>12</v>
      </c>
      <c r="P386" s="148">
        <v>12</v>
      </c>
      <c r="Q386" s="148"/>
      <c r="R386" s="147"/>
      <c r="S386" s="149">
        <f>TABLAINV[[#This Row],[Conteo Físico]]-TABLAINV[[#This Row],[Cant. UND]]</f>
        <v>0</v>
      </c>
      <c r="T3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6" s="150" t="str">
        <f>IFERROR(IF(MOD(TABLAINV[[#This Row],[C]],2)=0,"PAR","IMPAR"),"Zona")</f>
        <v>IMPAR</v>
      </c>
      <c r="W386" s="151"/>
      <c r="X386" s="152">
        <f>IFERROR(IF(TABLAINV[[#This Row],[Cant. UND]]=0,TABLAINV[[#This Row],[PMV]]*TABLAINV[[#This Row],[Conteo Físico]],TABLAINV[[#This Row],[PMV]]*TABLAINV[[#This Row],[Cant. UND]]),0)</f>
        <v>0</v>
      </c>
      <c r="Y386" s="152">
        <f>IFERROR(ABS(TABLAINV[[#This Row],[PMV]]*TABLAINV[[#This Row],[Diferencia]]),0)</f>
        <v>0</v>
      </c>
      <c r="Z386" s="153" t="str">
        <f>IFERROR(VLOOKUP(TABLAINV[[#This Row],[Codigo Estado]],unds!O:P,2,0),"PEND.")</f>
        <v>N.A</v>
      </c>
      <c r="AA386" s="153" t="str">
        <f t="shared" si="19"/>
        <v>CD09</v>
      </c>
      <c r="AB386" s="154">
        <f t="shared" ca="1" si="20"/>
        <v>45828</v>
      </c>
      <c r="AC386" s="155"/>
      <c r="AD386" s="155"/>
      <c r="AE386" s="155"/>
      <c r="AF386" s="155"/>
    </row>
    <row r="387" spans="1:32" s="156" customFormat="1" ht="24" customHeight="1" x14ac:dyDescent="0.2">
      <c r="A387" s="157" t="str">
        <f t="shared" si="18"/>
        <v>MRC01</v>
      </c>
      <c r="B387" s="145" t="str">
        <f>IF(TABLAINV[[#This Row],[Z]]="","",D387&amp;"."&amp;TEXT(E387,"000")&amp;"."&amp;TEXT(F387,"000")&amp;"."&amp;TEXT(G387,"000"))</f>
        <v>MR.C01.231.002</v>
      </c>
      <c r="C387" s="146"/>
      <c r="D387" s="147" t="s">
        <v>95</v>
      </c>
      <c r="E387" s="147" t="s">
        <v>96</v>
      </c>
      <c r="F387" s="147">
        <v>231</v>
      </c>
      <c r="G387" s="147">
        <v>2</v>
      </c>
      <c r="H387" s="147">
        <v>203744</v>
      </c>
      <c r="I387" s="147" t="s">
        <v>216</v>
      </c>
      <c r="J387" s="158">
        <v>2</v>
      </c>
      <c r="K387" s="147" t="s">
        <v>77</v>
      </c>
      <c r="L387" s="148" t="s">
        <v>115</v>
      </c>
      <c r="M387" s="147" t="s">
        <v>99</v>
      </c>
      <c r="N387" s="146" t="s">
        <v>91</v>
      </c>
      <c r="O387" s="146">
        <v>2</v>
      </c>
      <c r="P387" s="148">
        <v>2</v>
      </c>
      <c r="Q387" s="148"/>
      <c r="R387" s="147"/>
      <c r="S387" s="149">
        <f>TABLAINV[[#This Row],[Conteo Físico]]-TABLAINV[[#This Row],[Cant. UND]]</f>
        <v>0</v>
      </c>
      <c r="T3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7" s="150" t="str">
        <f>IFERROR(IF(MOD(TABLAINV[[#This Row],[C]],2)=0,"PAR","IMPAR"),"Zona")</f>
        <v>IMPAR</v>
      </c>
      <c r="W387" s="151"/>
      <c r="X387" s="152">
        <f>IFERROR(IF(TABLAINV[[#This Row],[Cant. UND]]=0,TABLAINV[[#This Row],[PMV]]*TABLAINV[[#This Row],[Conteo Físico]],TABLAINV[[#This Row],[PMV]]*TABLAINV[[#This Row],[Cant. UND]]),0)</f>
        <v>0</v>
      </c>
      <c r="Y387" s="152">
        <f>IFERROR(ABS(TABLAINV[[#This Row],[PMV]]*TABLAINV[[#This Row],[Diferencia]]),0)</f>
        <v>0</v>
      </c>
      <c r="Z387" s="153">
        <f>IFERROR(VLOOKUP(TABLAINV[[#This Row],[Codigo Estado]],unds!O:P,2,0),"PEND.")</f>
        <v>9995</v>
      </c>
      <c r="AA387" s="153" t="str">
        <f t="shared" si="19"/>
        <v>CD09</v>
      </c>
      <c r="AB387" s="154">
        <f t="shared" ca="1" si="20"/>
        <v>45828</v>
      </c>
    </row>
    <row r="388" spans="1:32" s="156" customFormat="1" ht="24" customHeight="1" x14ac:dyDescent="0.2">
      <c r="A388" s="157" t="str">
        <f t="shared" si="18"/>
        <v>MRC01</v>
      </c>
      <c r="B388" s="145" t="str">
        <f>IF(TABLAINV[[#This Row],[Z]]="","",D388&amp;"."&amp;TEXT(E388,"000")&amp;"."&amp;TEXT(F388,"000")&amp;"."&amp;TEXT(G388,"000"))</f>
        <v>MR.C01.231.002</v>
      </c>
      <c r="C388" s="146"/>
      <c r="D388" s="147" t="s">
        <v>95</v>
      </c>
      <c r="E388" s="147" t="s">
        <v>96</v>
      </c>
      <c r="F388" s="147">
        <v>231</v>
      </c>
      <c r="G388" s="147">
        <v>2</v>
      </c>
      <c r="H388" s="147">
        <v>227919</v>
      </c>
      <c r="I388" s="147" t="s">
        <v>433</v>
      </c>
      <c r="J388" s="158">
        <v>1</v>
      </c>
      <c r="K388" s="147" t="s">
        <v>77</v>
      </c>
      <c r="L388" s="148" t="s">
        <v>113</v>
      </c>
      <c r="M388" s="147" t="s">
        <v>99</v>
      </c>
      <c r="N388" s="146" t="s">
        <v>91</v>
      </c>
      <c r="O388" s="146">
        <v>1</v>
      </c>
      <c r="P388" s="148">
        <v>1</v>
      </c>
      <c r="Q388" s="148"/>
      <c r="R388" s="147"/>
      <c r="S388" s="149">
        <f>TABLAINV[[#This Row],[Conteo Físico]]-TABLAINV[[#This Row],[Cant. UND]]</f>
        <v>0</v>
      </c>
      <c r="T3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8" s="150" t="str">
        <f>IFERROR(IF(MOD(TABLAINV[[#This Row],[C]],2)=0,"PAR","IMPAR"),"Zona")</f>
        <v>IMPAR</v>
      </c>
      <c r="W388" s="151"/>
      <c r="X388" s="152">
        <f>IFERROR(IF(TABLAINV[[#This Row],[Cant. UND]]=0,TABLAINV[[#This Row],[PMV]]*TABLAINV[[#This Row],[Conteo Físico]],TABLAINV[[#This Row],[PMV]]*TABLAINV[[#This Row],[Cant. UND]]),0)</f>
        <v>0</v>
      </c>
      <c r="Y388" s="152">
        <f>IFERROR(ABS(TABLAINV[[#This Row],[PMV]]*TABLAINV[[#This Row],[Diferencia]]),0)</f>
        <v>0</v>
      </c>
      <c r="Z388" s="153">
        <f>IFERROR(VLOOKUP(TABLAINV[[#This Row],[Codigo Estado]],unds!O:P,2,0),"PEND.")</f>
        <v>9995</v>
      </c>
      <c r="AA388" s="153" t="str">
        <f t="shared" si="19"/>
        <v>CD09</v>
      </c>
      <c r="AB388" s="154">
        <f t="shared" ca="1" si="20"/>
        <v>45828</v>
      </c>
    </row>
    <row r="389" spans="1:32" s="156" customFormat="1" ht="24" customHeight="1" x14ac:dyDescent="0.2">
      <c r="A389" s="157" t="str">
        <f t="shared" si="18"/>
        <v>MRC01</v>
      </c>
      <c r="B389" s="145" t="str">
        <f>IF(TABLAINV[[#This Row],[Z]]="","",D389&amp;"."&amp;TEXT(E389,"000")&amp;"."&amp;TEXT(F389,"000")&amp;"."&amp;TEXT(G389,"000"))</f>
        <v>MR.C01.231.002</v>
      </c>
      <c r="C389" s="146"/>
      <c r="D389" s="147" t="s">
        <v>95</v>
      </c>
      <c r="E389" s="147" t="s">
        <v>96</v>
      </c>
      <c r="F389" s="147">
        <v>231</v>
      </c>
      <c r="G389" s="147">
        <v>2</v>
      </c>
      <c r="H389" s="147">
        <v>228076</v>
      </c>
      <c r="I389" s="147" t="s">
        <v>434</v>
      </c>
      <c r="J389" s="158">
        <v>6</v>
      </c>
      <c r="K389" s="147" t="s">
        <v>77</v>
      </c>
      <c r="L389" s="148" t="s">
        <v>435</v>
      </c>
      <c r="M389" s="147" t="s">
        <v>99</v>
      </c>
      <c r="N389" s="146" t="s">
        <v>91</v>
      </c>
      <c r="O389" s="146">
        <v>6</v>
      </c>
      <c r="P389" s="148">
        <v>6</v>
      </c>
      <c r="Q389" s="148"/>
      <c r="R389" s="147"/>
      <c r="S389" s="149">
        <f>TABLAINV[[#This Row],[Conteo Físico]]-TABLAINV[[#This Row],[Cant. UND]]</f>
        <v>0</v>
      </c>
      <c r="T3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9" s="150" t="str">
        <f>IFERROR(IF(MOD(TABLAINV[[#This Row],[C]],2)=0,"PAR","IMPAR"),"Zona")</f>
        <v>IMPAR</v>
      </c>
      <c r="W389" s="151"/>
      <c r="X389" s="152">
        <f>IFERROR(IF(TABLAINV[[#This Row],[Cant. UND]]=0,TABLAINV[[#This Row],[PMV]]*TABLAINV[[#This Row],[Conteo Físico]],TABLAINV[[#This Row],[PMV]]*TABLAINV[[#This Row],[Cant. UND]]),0)</f>
        <v>0</v>
      </c>
      <c r="Y389" s="152">
        <f>IFERROR(ABS(TABLAINV[[#This Row],[PMV]]*TABLAINV[[#This Row],[Diferencia]]),0)</f>
        <v>0</v>
      </c>
      <c r="Z389" s="153">
        <f>IFERROR(VLOOKUP(TABLAINV[[#This Row],[Codigo Estado]],unds!O:P,2,0),"PEND.")</f>
        <v>9995</v>
      </c>
      <c r="AA389" s="153" t="str">
        <f t="shared" si="19"/>
        <v>CD09</v>
      </c>
      <c r="AB389" s="154">
        <f t="shared" ca="1" si="20"/>
        <v>45828</v>
      </c>
    </row>
    <row r="390" spans="1:32" s="156" customFormat="1" ht="24" customHeight="1" x14ac:dyDescent="0.2">
      <c r="A390" s="157" t="str">
        <f t="shared" si="18"/>
        <v>MRC01</v>
      </c>
      <c r="B390" s="145" t="str">
        <f>IF(TABLAINV[[#This Row],[Z]]="","",D390&amp;"."&amp;TEXT(E390,"000")&amp;"."&amp;TEXT(F390,"000")&amp;"."&amp;TEXT(G390,"000"))</f>
        <v>MR.C01.231.002</v>
      </c>
      <c r="C390" s="146"/>
      <c r="D390" s="147" t="s">
        <v>95</v>
      </c>
      <c r="E390" s="147" t="s">
        <v>96</v>
      </c>
      <c r="F390" s="147">
        <v>231</v>
      </c>
      <c r="G390" s="147">
        <v>2</v>
      </c>
      <c r="H390" s="147">
        <v>262192</v>
      </c>
      <c r="I390" s="147" t="s">
        <v>436</v>
      </c>
      <c r="J390" s="158">
        <v>1</v>
      </c>
      <c r="K390" s="147" t="s">
        <v>65</v>
      </c>
      <c r="L390" s="148" t="s">
        <v>115</v>
      </c>
      <c r="M390" s="147" t="s">
        <v>99</v>
      </c>
      <c r="N390" s="146" t="s">
        <v>91</v>
      </c>
      <c r="O390" s="146">
        <v>1</v>
      </c>
      <c r="P390" s="148">
        <v>1</v>
      </c>
      <c r="Q390" s="148"/>
      <c r="R390" s="147"/>
      <c r="S390" s="149">
        <f>TABLAINV[[#This Row],[Conteo Físico]]-TABLAINV[[#This Row],[Cant. UND]]</f>
        <v>0</v>
      </c>
      <c r="T3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0" s="150" t="str">
        <f>IFERROR(IF(MOD(TABLAINV[[#This Row],[C]],2)=0,"PAR","IMPAR"),"Zona")</f>
        <v>IMPAR</v>
      </c>
      <c r="W390" s="151"/>
      <c r="X390" s="152">
        <f>IFERROR(IF(TABLAINV[[#This Row],[Cant. UND]]=0,TABLAINV[[#This Row],[PMV]]*TABLAINV[[#This Row],[Conteo Físico]],TABLAINV[[#This Row],[PMV]]*TABLAINV[[#This Row],[Cant. UND]]),0)</f>
        <v>0</v>
      </c>
      <c r="Y390" s="152">
        <f>IFERROR(ABS(TABLAINV[[#This Row],[PMV]]*TABLAINV[[#This Row],[Diferencia]]),0)</f>
        <v>0</v>
      </c>
      <c r="Z390" s="153" t="str">
        <f>IFERROR(VLOOKUP(TABLAINV[[#This Row],[Codigo Estado]],unds!O:P,2,0),"PEND.")</f>
        <v>N.A</v>
      </c>
      <c r="AA390" s="153" t="str">
        <f t="shared" si="19"/>
        <v>CD09</v>
      </c>
      <c r="AB390" s="154">
        <f t="shared" ca="1" si="20"/>
        <v>45828</v>
      </c>
    </row>
    <row r="391" spans="1:32" s="156" customFormat="1" ht="24" customHeight="1" x14ac:dyDescent="0.2">
      <c r="A391" s="157" t="str">
        <f t="shared" si="18"/>
        <v>MRC01</v>
      </c>
      <c r="B391" s="145" t="str">
        <f>IF(TABLAINV[[#This Row],[Z]]="","",D391&amp;"."&amp;TEXT(E391,"000")&amp;"."&amp;TEXT(F391,"000")&amp;"."&amp;TEXT(G391,"000"))</f>
        <v>MR.C01.231.002</v>
      </c>
      <c r="C391" s="146"/>
      <c r="D391" s="147" t="s">
        <v>95</v>
      </c>
      <c r="E391" s="147" t="s">
        <v>96</v>
      </c>
      <c r="F391" s="147">
        <v>231</v>
      </c>
      <c r="G391" s="147">
        <v>2</v>
      </c>
      <c r="H391" s="147">
        <v>317947</v>
      </c>
      <c r="I391" s="147" t="s">
        <v>114</v>
      </c>
      <c r="J391" s="158">
        <v>1</v>
      </c>
      <c r="K391" s="147" t="s">
        <v>65</v>
      </c>
      <c r="L391" s="148" t="s">
        <v>115</v>
      </c>
      <c r="M391" s="147" t="s">
        <v>99</v>
      </c>
      <c r="N391" s="146" t="s">
        <v>91</v>
      </c>
      <c r="O391" s="146">
        <v>1</v>
      </c>
      <c r="P391" s="148">
        <v>1</v>
      </c>
      <c r="Q391" s="148"/>
      <c r="R391" s="147"/>
      <c r="S391" s="149">
        <f>TABLAINV[[#This Row],[Conteo Físico]]-TABLAINV[[#This Row],[Cant. UND]]</f>
        <v>0</v>
      </c>
      <c r="T3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1" s="150" t="str">
        <f>IFERROR(IF(MOD(TABLAINV[[#This Row],[C]],2)=0,"PAR","IMPAR"),"Zona")</f>
        <v>IMPAR</v>
      </c>
      <c r="W391" s="151"/>
      <c r="X391" s="152">
        <f>IFERROR(IF(TABLAINV[[#This Row],[Cant. UND]]=0,TABLAINV[[#This Row],[PMV]]*TABLAINV[[#This Row],[Conteo Físico]],TABLAINV[[#This Row],[PMV]]*TABLAINV[[#This Row],[Cant. UND]]),0)</f>
        <v>0</v>
      </c>
      <c r="Y391" s="152">
        <f>IFERROR(ABS(TABLAINV[[#This Row],[PMV]]*TABLAINV[[#This Row],[Diferencia]]),0)</f>
        <v>0</v>
      </c>
      <c r="Z391" s="153" t="str">
        <f>IFERROR(VLOOKUP(TABLAINV[[#This Row],[Codigo Estado]],unds!O:P,2,0),"PEND.")</f>
        <v>N.A</v>
      </c>
      <c r="AA391" s="153" t="str">
        <f t="shared" si="19"/>
        <v>CD09</v>
      </c>
      <c r="AB391" s="154">
        <f t="shared" ca="1" si="20"/>
        <v>45828</v>
      </c>
    </row>
    <row r="392" spans="1:32" s="156" customFormat="1" ht="24" customHeight="1" x14ac:dyDescent="0.2">
      <c r="A392" s="157" t="str">
        <f t="shared" si="18"/>
        <v>MRC01</v>
      </c>
      <c r="B392" s="145" t="str">
        <f>IF(TABLAINV[[#This Row],[Z]]="","",D392&amp;"."&amp;TEXT(E392,"000")&amp;"."&amp;TEXT(F392,"000")&amp;"."&amp;TEXT(G392,"000"))</f>
        <v>MR.C01.231.002</v>
      </c>
      <c r="C392" s="146"/>
      <c r="D392" s="147" t="s">
        <v>95</v>
      </c>
      <c r="E392" s="147" t="s">
        <v>96</v>
      </c>
      <c r="F392" s="147">
        <v>231</v>
      </c>
      <c r="G392" s="147">
        <v>2</v>
      </c>
      <c r="H392" s="147">
        <v>3202</v>
      </c>
      <c r="I392" s="147" t="s">
        <v>437</v>
      </c>
      <c r="J392" s="158">
        <v>11</v>
      </c>
      <c r="K392" s="147" t="s">
        <v>65</v>
      </c>
      <c r="L392" s="148" t="s">
        <v>115</v>
      </c>
      <c r="M392" s="147" t="s">
        <v>99</v>
      </c>
      <c r="N392" s="146" t="s">
        <v>91</v>
      </c>
      <c r="O392" s="146">
        <v>11</v>
      </c>
      <c r="P392" s="148">
        <v>11</v>
      </c>
      <c r="Q392" s="148"/>
      <c r="R392" s="147"/>
      <c r="S392" s="149">
        <f>TABLAINV[[#This Row],[Conteo Físico]]-TABLAINV[[#This Row],[Cant. UND]]</f>
        <v>0</v>
      </c>
      <c r="T3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2" s="150" t="str">
        <f>IFERROR(IF(MOD(TABLAINV[[#This Row],[C]],2)=0,"PAR","IMPAR"),"Zona")</f>
        <v>IMPAR</v>
      </c>
      <c r="W392" s="151"/>
      <c r="X392" s="152">
        <f>IFERROR(IF(TABLAINV[[#This Row],[Cant. UND]]=0,TABLAINV[[#This Row],[PMV]]*TABLAINV[[#This Row],[Conteo Físico]],TABLAINV[[#This Row],[PMV]]*TABLAINV[[#This Row],[Cant. UND]]),0)</f>
        <v>0</v>
      </c>
      <c r="Y392" s="152">
        <f>IFERROR(ABS(TABLAINV[[#This Row],[PMV]]*TABLAINV[[#This Row],[Diferencia]]),0)</f>
        <v>0</v>
      </c>
      <c r="Z392" s="153" t="str">
        <f>IFERROR(VLOOKUP(TABLAINV[[#This Row],[Codigo Estado]],unds!O:P,2,0),"PEND.")</f>
        <v>N.A</v>
      </c>
      <c r="AA392" s="153" t="str">
        <f t="shared" si="19"/>
        <v>CD09</v>
      </c>
      <c r="AB392" s="154">
        <f t="shared" ca="1" si="20"/>
        <v>45828</v>
      </c>
    </row>
    <row r="393" spans="1:32" s="156" customFormat="1" ht="24" customHeight="1" x14ac:dyDescent="0.2">
      <c r="A393" s="157" t="str">
        <f t="shared" si="18"/>
        <v>MRC01</v>
      </c>
      <c r="B393" s="145" t="str">
        <f>IF(TABLAINV[[#This Row],[Z]]="","",D393&amp;"."&amp;TEXT(E393,"000")&amp;"."&amp;TEXT(F393,"000")&amp;"."&amp;TEXT(G393,"000"))</f>
        <v>MR.C01.231.002</v>
      </c>
      <c r="C393" s="146"/>
      <c r="D393" s="147" t="s">
        <v>95</v>
      </c>
      <c r="E393" s="147" t="s">
        <v>96</v>
      </c>
      <c r="F393" s="147">
        <v>231</v>
      </c>
      <c r="G393" s="147">
        <v>2</v>
      </c>
      <c r="H393" s="147">
        <v>3287</v>
      </c>
      <c r="I393" s="147" t="s">
        <v>438</v>
      </c>
      <c r="J393" s="158">
        <v>6</v>
      </c>
      <c r="K393" s="147" t="s">
        <v>77</v>
      </c>
      <c r="L393" s="148" t="s">
        <v>134</v>
      </c>
      <c r="M393" s="147" t="s">
        <v>111</v>
      </c>
      <c r="N393" s="146" t="s">
        <v>91</v>
      </c>
      <c r="O393" s="146">
        <v>6</v>
      </c>
      <c r="P393" s="148">
        <v>6</v>
      </c>
      <c r="Q393" s="148"/>
      <c r="R393" s="147"/>
      <c r="S393" s="149">
        <f>TABLAINV[[#This Row],[Conteo Físico]]-TABLAINV[[#This Row],[Cant. UND]]</f>
        <v>0</v>
      </c>
      <c r="T3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3" s="150" t="str">
        <f>IFERROR(IF(MOD(TABLAINV[[#This Row],[C]],2)=0,"PAR","IMPAR"),"Zona")</f>
        <v>IMPAR</v>
      </c>
      <c r="W393" s="151"/>
      <c r="X393" s="152">
        <f>IFERROR(IF(TABLAINV[[#This Row],[Cant. UND]]=0,TABLAINV[[#This Row],[PMV]]*TABLAINV[[#This Row],[Conteo Físico]],TABLAINV[[#This Row],[PMV]]*TABLAINV[[#This Row],[Cant. UND]]),0)</f>
        <v>0</v>
      </c>
      <c r="Y393" s="152">
        <f>IFERROR(ABS(TABLAINV[[#This Row],[PMV]]*TABLAINV[[#This Row],[Diferencia]]),0)</f>
        <v>0</v>
      </c>
      <c r="Z393" s="153">
        <f>IFERROR(VLOOKUP(TABLAINV[[#This Row],[Codigo Estado]],unds!O:P,2,0),"PEND.")</f>
        <v>9995</v>
      </c>
      <c r="AA393" s="153" t="str">
        <f t="shared" si="19"/>
        <v>CD09</v>
      </c>
      <c r="AB393" s="154">
        <f t="shared" ca="1" si="20"/>
        <v>45828</v>
      </c>
    </row>
    <row r="394" spans="1:32" s="156" customFormat="1" ht="24" customHeight="1" x14ac:dyDescent="0.2">
      <c r="A394" s="157" t="str">
        <f t="shared" ref="A394:A430" si="21">D394&amp;E394</f>
        <v>MRC01</v>
      </c>
      <c r="B394" s="145" t="str">
        <f>IF(TABLAINV[[#This Row],[Z]]="","",D394&amp;"."&amp;TEXT(E394,"000")&amp;"."&amp;TEXT(F394,"000")&amp;"."&amp;TEXT(G394,"000"))</f>
        <v>MR.C01.231.002</v>
      </c>
      <c r="C394" s="146"/>
      <c r="D394" s="147" t="s">
        <v>95</v>
      </c>
      <c r="E394" s="147" t="s">
        <v>96</v>
      </c>
      <c r="F394" s="147">
        <v>231</v>
      </c>
      <c r="G394" s="147">
        <v>2</v>
      </c>
      <c r="H394" s="147">
        <v>376554</v>
      </c>
      <c r="I394" s="147" t="s">
        <v>439</v>
      </c>
      <c r="J394" s="158">
        <v>1</v>
      </c>
      <c r="K394" s="147" t="s">
        <v>77</v>
      </c>
      <c r="L394" s="148" t="s">
        <v>244</v>
      </c>
      <c r="M394" s="147" t="s">
        <v>99</v>
      </c>
      <c r="N394" s="146" t="s">
        <v>91</v>
      </c>
      <c r="O394" s="146">
        <v>1</v>
      </c>
      <c r="P394" s="148">
        <v>1</v>
      </c>
      <c r="Q394" s="148"/>
      <c r="R394" s="147"/>
      <c r="S394" s="149">
        <f>TABLAINV[[#This Row],[Conteo Físico]]-TABLAINV[[#This Row],[Cant. UND]]</f>
        <v>0</v>
      </c>
      <c r="T3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4" s="150" t="str">
        <f>IFERROR(IF(MOD(TABLAINV[[#This Row],[C]],2)=0,"PAR","IMPAR"),"Zona")</f>
        <v>IMPAR</v>
      </c>
      <c r="W394" s="151"/>
      <c r="X394" s="152">
        <f>IFERROR(IF(TABLAINV[[#This Row],[Cant. UND]]=0,TABLAINV[[#This Row],[PMV]]*TABLAINV[[#This Row],[Conteo Físico]],TABLAINV[[#This Row],[PMV]]*TABLAINV[[#This Row],[Cant. UND]]),0)</f>
        <v>0</v>
      </c>
      <c r="Y394" s="152">
        <f>IFERROR(ABS(TABLAINV[[#This Row],[PMV]]*TABLAINV[[#This Row],[Diferencia]]),0)</f>
        <v>0</v>
      </c>
      <c r="Z394" s="153">
        <f>IFERROR(VLOOKUP(TABLAINV[[#This Row],[Codigo Estado]],unds!O:P,2,0),"PEND.")</f>
        <v>9995</v>
      </c>
      <c r="AA394" s="153" t="str">
        <f t="shared" ref="AA394:AA430" si="22">$AA$1</f>
        <v>CD09</v>
      </c>
      <c r="AB394" s="154">
        <f t="shared" ref="AB394:AB430" ca="1" si="23">TODAY()</f>
        <v>45828</v>
      </c>
    </row>
    <row r="395" spans="1:32" s="156" customFormat="1" ht="24" customHeight="1" x14ac:dyDescent="0.2">
      <c r="A395" s="157" t="str">
        <f t="shared" si="21"/>
        <v>MRC01</v>
      </c>
      <c r="B395" s="145" t="str">
        <f>IF(TABLAINV[[#This Row],[Z]]="","",D395&amp;"."&amp;TEXT(E395,"000")&amp;"."&amp;TEXT(F395,"000")&amp;"."&amp;TEXT(G395,"000"))</f>
        <v>MR.C01.231.002</v>
      </c>
      <c r="C395" s="146"/>
      <c r="D395" s="147" t="s">
        <v>95</v>
      </c>
      <c r="E395" s="147" t="s">
        <v>96</v>
      </c>
      <c r="F395" s="147">
        <v>231</v>
      </c>
      <c r="G395" s="147">
        <v>2</v>
      </c>
      <c r="H395" s="147">
        <v>394373002</v>
      </c>
      <c r="I395" s="147" t="s">
        <v>440</v>
      </c>
      <c r="J395" s="158">
        <v>3</v>
      </c>
      <c r="K395" s="147" t="s">
        <v>65</v>
      </c>
      <c r="L395" s="148" t="s">
        <v>115</v>
      </c>
      <c r="M395" s="147" t="s">
        <v>99</v>
      </c>
      <c r="N395" s="146" t="s">
        <v>91</v>
      </c>
      <c r="O395" s="146">
        <v>3</v>
      </c>
      <c r="P395" s="148">
        <v>3</v>
      </c>
      <c r="Q395" s="148"/>
      <c r="R395" s="147"/>
      <c r="S395" s="149">
        <f>TABLAINV[[#This Row],[Conteo Físico]]-TABLAINV[[#This Row],[Cant. UND]]</f>
        <v>0</v>
      </c>
      <c r="T3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5" s="150" t="str">
        <f>IFERROR(IF(MOD(TABLAINV[[#This Row],[C]],2)=0,"PAR","IMPAR"),"Zona")</f>
        <v>IMPAR</v>
      </c>
      <c r="W395" s="151"/>
      <c r="X395" s="152">
        <f>IFERROR(IF(TABLAINV[[#This Row],[Cant. UND]]=0,TABLAINV[[#This Row],[PMV]]*TABLAINV[[#This Row],[Conteo Físico]],TABLAINV[[#This Row],[PMV]]*TABLAINV[[#This Row],[Cant. UND]]),0)</f>
        <v>0</v>
      </c>
      <c r="Y395" s="152">
        <f>IFERROR(ABS(TABLAINV[[#This Row],[PMV]]*TABLAINV[[#This Row],[Diferencia]]),0)</f>
        <v>0</v>
      </c>
      <c r="Z395" s="153" t="str">
        <f>IFERROR(VLOOKUP(TABLAINV[[#This Row],[Codigo Estado]],unds!O:P,2,0),"PEND.")</f>
        <v>N.A</v>
      </c>
      <c r="AA395" s="153" t="str">
        <f t="shared" si="22"/>
        <v>CD09</v>
      </c>
      <c r="AB395" s="154">
        <f t="shared" ca="1" si="23"/>
        <v>45828</v>
      </c>
    </row>
    <row r="396" spans="1:32" s="156" customFormat="1" ht="24" customHeight="1" x14ac:dyDescent="0.2">
      <c r="A396" s="157" t="str">
        <f t="shared" si="21"/>
        <v>MRC01</v>
      </c>
      <c r="B396" s="145" t="str">
        <f>IF(TABLAINV[[#This Row],[Z]]="","",D396&amp;"."&amp;TEXT(E396,"000")&amp;"."&amp;TEXT(F396,"000")&amp;"."&amp;TEXT(G396,"000"))</f>
        <v>MR.C01.231.002</v>
      </c>
      <c r="C396" s="146"/>
      <c r="D396" s="147" t="s">
        <v>95</v>
      </c>
      <c r="E396" s="147" t="s">
        <v>96</v>
      </c>
      <c r="F396" s="147">
        <v>231</v>
      </c>
      <c r="G396" s="147">
        <v>2</v>
      </c>
      <c r="H396" s="147">
        <v>395221</v>
      </c>
      <c r="I396" s="147" t="s">
        <v>441</v>
      </c>
      <c r="J396" s="158">
        <v>1</v>
      </c>
      <c r="K396" s="147" t="s">
        <v>65</v>
      </c>
      <c r="L396" s="148" t="s">
        <v>117</v>
      </c>
      <c r="M396" s="147" t="s">
        <v>99</v>
      </c>
      <c r="N396" s="146" t="s">
        <v>91</v>
      </c>
      <c r="O396" s="146">
        <v>1</v>
      </c>
      <c r="P396" s="148">
        <v>1</v>
      </c>
      <c r="Q396" s="148"/>
      <c r="R396" s="147"/>
      <c r="S396" s="149">
        <f>TABLAINV[[#This Row],[Conteo Físico]]-TABLAINV[[#This Row],[Cant. UND]]</f>
        <v>0</v>
      </c>
      <c r="T3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6" s="150" t="str">
        <f>IFERROR(IF(MOD(TABLAINV[[#This Row],[C]],2)=0,"PAR","IMPAR"),"Zona")</f>
        <v>IMPAR</v>
      </c>
      <c r="W396" s="151"/>
      <c r="X396" s="152">
        <f>IFERROR(IF(TABLAINV[[#This Row],[Cant. UND]]=0,TABLAINV[[#This Row],[PMV]]*TABLAINV[[#This Row],[Conteo Físico]],TABLAINV[[#This Row],[PMV]]*TABLAINV[[#This Row],[Cant. UND]]),0)</f>
        <v>0</v>
      </c>
      <c r="Y396" s="152">
        <f>IFERROR(ABS(TABLAINV[[#This Row],[PMV]]*TABLAINV[[#This Row],[Diferencia]]),0)</f>
        <v>0</v>
      </c>
      <c r="Z396" s="153" t="str">
        <f>IFERROR(VLOOKUP(TABLAINV[[#This Row],[Codigo Estado]],unds!O:P,2,0),"PEND.")</f>
        <v>N.A</v>
      </c>
      <c r="AA396" s="153" t="str">
        <f t="shared" si="22"/>
        <v>CD09</v>
      </c>
      <c r="AB396" s="154">
        <f t="shared" ca="1" si="23"/>
        <v>45828</v>
      </c>
    </row>
    <row r="397" spans="1:32" s="156" customFormat="1" ht="24" customHeight="1" x14ac:dyDescent="0.2">
      <c r="A397" s="157" t="str">
        <f t="shared" si="21"/>
        <v>MRC01</v>
      </c>
      <c r="B397" s="145" t="str">
        <f>IF(TABLAINV[[#This Row],[Z]]="","",D397&amp;"."&amp;TEXT(E397,"000")&amp;"."&amp;TEXT(F397,"000")&amp;"."&amp;TEXT(G397,"000"))</f>
        <v>MR.C01.231.002</v>
      </c>
      <c r="C397" s="146"/>
      <c r="D397" s="147" t="s">
        <v>95</v>
      </c>
      <c r="E397" s="147" t="s">
        <v>96</v>
      </c>
      <c r="F397" s="147">
        <v>231</v>
      </c>
      <c r="G397" s="147">
        <v>2</v>
      </c>
      <c r="H397" s="147">
        <v>418210</v>
      </c>
      <c r="I397" s="147" t="s">
        <v>442</v>
      </c>
      <c r="J397" s="158">
        <v>1</v>
      </c>
      <c r="K397" s="147" t="s">
        <v>65</v>
      </c>
      <c r="L397" s="148" t="s">
        <v>113</v>
      </c>
      <c r="M397" s="147" t="s">
        <v>99</v>
      </c>
      <c r="N397" s="146" t="s">
        <v>91</v>
      </c>
      <c r="O397" s="146">
        <v>1</v>
      </c>
      <c r="P397" s="148">
        <v>1</v>
      </c>
      <c r="Q397" s="148"/>
      <c r="R397" s="147"/>
      <c r="S397" s="149">
        <f>TABLAINV[[#This Row],[Conteo Físico]]-TABLAINV[[#This Row],[Cant. UND]]</f>
        <v>0</v>
      </c>
      <c r="T3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7" s="150" t="str">
        <f>IFERROR(IF(MOD(TABLAINV[[#This Row],[C]],2)=0,"PAR","IMPAR"),"Zona")</f>
        <v>IMPAR</v>
      </c>
      <c r="W397" s="151"/>
      <c r="X397" s="152">
        <f>IFERROR(IF(TABLAINV[[#This Row],[Cant. UND]]=0,TABLAINV[[#This Row],[PMV]]*TABLAINV[[#This Row],[Conteo Físico]],TABLAINV[[#This Row],[PMV]]*TABLAINV[[#This Row],[Cant. UND]]),0)</f>
        <v>0</v>
      </c>
      <c r="Y397" s="152">
        <f>IFERROR(ABS(TABLAINV[[#This Row],[PMV]]*TABLAINV[[#This Row],[Diferencia]]),0)</f>
        <v>0</v>
      </c>
      <c r="Z397" s="153" t="str">
        <f>IFERROR(VLOOKUP(TABLAINV[[#This Row],[Codigo Estado]],unds!O:P,2,0),"PEND.")</f>
        <v>N.A</v>
      </c>
      <c r="AA397" s="153" t="str">
        <f t="shared" si="22"/>
        <v>CD09</v>
      </c>
      <c r="AB397" s="154">
        <f t="shared" ca="1" si="23"/>
        <v>45828</v>
      </c>
    </row>
    <row r="398" spans="1:32" s="156" customFormat="1" ht="24" customHeight="1" x14ac:dyDescent="0.2">
      <c r="A398" s="157" t="str">
        <f t="shared" si="21"/>
        <v>MRC01</v>
      </c>
      <c r="B398" s="145" t="str">
        <f>IF(TABLAINV[[#This Row],[Z]]="","",D398&amp;"."&amp;TEXT(E398,"000")&amp;"."&amp;TEXT(F398,"000")&amp;"."&amp;TEXT(G398,"000"))</f>
        <v>MR.C01.231.002</v>
      </c>
      <c r="C398" s="146"/>
      <c r="D398" s="147" t="s">
        <v>95</v>
      </c>
      <c r="E398" s="147" t="s">
        <v>96</v>
      </c>
      <c r="F398" s="147">
        <v>231</v>
      </c>
      <c r="G398" s="147">
        <v>2</v>
      </c>
      <c r="H398" s="147">
        <v>428369</v>
      </c>
      <c r="I398" s="147" t="s">
        <v>443</v>
      </c>
      <c r="J398" s="158">
        <v>1</v>
      </c>
      <c r="K398" s="147" t="s">
        <v>65</v>
      </c>
      <c r="L398" s="148" t="s">
        <v>115</v>
      </c>
      <c r="M398" s="147" t="s">
        <v>99</v>
      </c>
      <c r="N398" s="146" t="s">
        <v>91</v>
      </c>
      <c r="O398" s="146">
        <v>1</v>
      </c>
      <c r="P398" s="148">
        <v>1</v>
      </c>
      <c r="Q398" s="148"/>
      <c r="R398" s="147"/>
      <c r="S398" s="149">
        <f>TABLAINV[[#This Row],[Conteo Físico]]-TABLAINV[[#This Row],[Cant. UND]]</f>
        <v>0</v>
      </c>
      <c r="T3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8" s="150" t="str">
        <f>IFERROR(IF(MOD(TABLAINV[[#This Row],[C]],2)=0,"PAR","IMPAR"),"Zona")</f>
        <v>IMPAR</v>
      </c>
      <c r="W398" s="151"/>
      <c r="X398" s="152">
        <f>IFERROR(IF(TABLAINV[[#This Row],[Cant. UND]]=0,TABLAINV[[#This Row],[PMV]]*TABLAINV[[#This Row],[Conteo Físico]],TABLAINV[[#This Row],[PMV]]*TABLAINV[[#This Row],[Cant. UND]]),0)</f>
        <v>0</v>
      </c>
      <c r="Y398" s="152">
        <f>IFERROR(ABS(TABLAINV[[#This Row],[PMV]]*TABLAINV[[#This Row],[Diferencia]]),0)</f>
        <v>0</v>
      </c>
      <c r="Z398" s="153" t="str">
        <f>IFERROR(VLOOKUP(TABLAINV[[#This Row],[Codigo Estado]],unds!O:P,2,0),"PEND.")</f>
        <v>N.A</v>
      </c>
      <c r="AA398" s="153" t="str">
        <f t="shared" si="22"/>
        <v>CD09</v>
      </c>
      <c r="AB398" s="154">
        <f t="shared" ca="1" si="23"/>
        <v>45828</v>
      </c>
    </row>
    <row r="399" spans="1:32" s="156" customFormat="1" ht="24" customHeight="1" x14ac:dyDescent="0.2">
      <c r="A399" s="157" t="str">
        <f t="shared" si="21"/>
        <v>MRC01</v>
      </c>
      <c r="B399" s="145" t="str">
        <f>IF(TABLAINV[[#This Row],[Z]]="","",D399&amp;"."&amp;TEXT(E399,"000")&amp;"."&amp;TEXT(F399,"000")&amp;"."&amp;TEXT(G399,"000"))</f>
        <v>MR.C01.231.002</v>
      </c>
      <c r="C399" s="146"/>
      <c r="D399" s="147" t="s">
        <v>95</v>
      </c>
      <c r="E399" s="147" t="s">
        <v>96</v>
      </c>
      <c r="F399" s="147">
        <v>231</v>
      </c>
      <c r="G399" s="147">
        <v>2</v>
      </c>
      <c r="H399" s="147">
        <v>4352</v>
      </c>
      <c r="I399" s="147" t="s">
        <v>444</v>
      </c>
      <c r="J399" s="158">
        <v>12</v>
      </c>
      <c r="K399" s="147" t="s">
        <v>65</v>
      </c>
      <c r="L399" s="148" t="s">
        <v>110</v>
      </c>
      <c r="M399" s="147" t="s">
        <v>111</v>
      </c>
      <c r="N399" s="146" t="s">
        <v>91</v>
      </c>
      <c r="O399" s="146">
        <v>12</v>
      </c>
      <c r="P399" s="148">
        <v>12</v>
      </c>
      <c r="Q399" s="148"/>
      <c r="R399" s="147"/>
      <c r="S399" s="149">
        <f>TABLAINV[[#This Row],[Conteo Físico]]-TABLAINV[[#This Row],[Cant. UND]]</f>
        <v>0</v>
      </c>
      <c r="T3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9" s="150" t="str">
        <f>IFERROR(IF(MOD(TABLAINV[[#This Row],[C]],2)=0,"PAR","IMPAR"),"Zona")</f>
        <v>IMPAR</v>
      </c>
      <c r="W399" s="151"/>
      <c r="X399" s="152">
        <f>IFERROR(IF(TABLAINV[[#This Row],[Cant. UND]]=0,TABLAINV[[#This Row],[PMV]]*TABLAINV[[#This Row],[Conteo Físico]],TABLAINV[[#This Row],[PMV]]*TABLAINV[[#This Row],[Cant. UND]]),0)</f>
        <v>0</v>
      </c>
      <c r="Y399" s="152">
        <f>IFERROR(ABS(TABLAINV[[#This Row],[PMV]]*TABLAINV[[#This Row],[Diferencia]]),0)</f>
        <v>0</v>
      </c>
      <c r="Z399" s="153" t="str">
        <f>IFERROR(VLOOKUP(TABLAINV[[#This Row],[Codigo Estado]],unds!O:P,2,0),"PEND.")</f>
        <v>N.A</v>
      </c>
      <c r="AA399" s="153" t="str">
        <f t="shared" si="22"/>
        <v>CD09</v>
      </c>
      <c r="AB399" s="154">
        <f t="shared" ca="1" si="23"/>
        <v>45828</v>
      </c>
    </row>
    <row r="400" spans="1:32" s="156" customFormat="1" ht="24" customHeight="1" x14ac:dyDescent="0.2">
      <c r="A400" s="157" t="str">
        <f t="shared" si="21"/>
        <v>MRC01</v>
      </c>
      <c r="B400" s="145" t="str">
        <f>IF(TABLAINV[[#This Row],[Z]]="","",D400&amp;"."&amp;TEXT(E400,"000")&amp;"."&amp;TEXT(F400,"000")&amp;"."&amp;TEXT(G400,"000"))</f>
        <v>MR.C01.231.002</v>
      </c>
      <c r="C400" s="146"/>
      <c r="D400" s="147" t="s">
        <v>95</v>
      </c>
      <c r="E400" s="147" t="s">
        <v>96</v>
      </c>
      <c r="F400" s="147">
        <v>231</v>
      </c>
      <c r="G400" s="147">
        <v>2</v>
      </c>
      <c r="H400" s="147">
        <v>4772</v>
      </c>
      <c r="I400" s="147" t="s">
        <v>445</v>
      </c>
      <c r="J400" s="158">
        <v>4</v>
      </c>
      <c r="K400" s="147" t="s">
        <v>65</v>
      </c>
      <c r="L400" s="148" t="s">
        <v>115</v>
      </c>
      <c r="M400" s="147" t="s">
        <v>99</v>
      </c>
      <c r="N400" s="146" t="s">
        <v>91</v>
      </c>
      <c r="O400" s="146">
        <v>4</v>
      </c>
      <c r="P400" s="148">
        <v>4</v>
      </c>
      <c r="Q400" s="148"/>
      <c r="R400" s="147"/>
      <c r="S400" s="149">
        <f>TABLAINV[[#This Row],[Conteo Físico]]-TABLAINV[[#This Row],[Cant. UND]]</f>
        <v>0</v>
      </c>
      <c r="T4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0" s="150" t="str">
        <f>IFERROR(IF(MOD(TABLAINV[[#This Row],[C]],2)=0,"PAR","IMPAR"),"Zona")</f>
        <v>IMPAR</v>
      </c>
      <c r="W400" s="151"/>
      <c r="X400" s="152">
        <f>IFERROR(IF(TABLAINV[[#This Row],[Cant. UND]]=0,TABLAINV[[#This Row],[PMV]]*TABLAINV[[#This Row],[Conteo Físico]],TABLAINV[[#This Row],[PMV]]*TABLAINV[[#This Row],[Cant. UND]]),0)</f>
        <v>0</v>
      </c>
      <c r="Y400" s="152">
        <f>IFERROR(ABS(TABLAINV[[#This Row],[PMV]]*TABLAINV[[#This Row],[Diferencia]]),0)</f>
        <v>0</v>
      </c>
      <c r="Z400" s="153" t="str">
        <f>IFERROR(VLOOKUP(TABLAINV[[#This Row],[Codigo Estado]],unds!O:P,2,0),"PEND.")</f>
        <v>N.A</v>
      </c>
      <c r="AA400" s="153" t="str">
        <f t="shared" si="22"/>
        <v>CD09</v>
      </c>
      <c r="AB400" s="154">
        <f t="shared" ca="1" si="23"/>
        <v>45828</v>
      </c>
    </row>
    <row r="401" spans="1:28" s="156" customFormat="1" ht="24" customHeight="1" x14ac:dyDescent="0.2">
      <c r="A401" s="157" t="str">
        <f t="shared" si="21"/>
        <v>MRC01</v>
      </c>
      <c r="B401" s="145" t="str">
        <f>IF(TABLAINV[[#This Row],[Z]]="","",D401&amp;"."&amp;TEXT(E401,"000")&amp;"."&amp;TEXT(F401,"000")&amp;"."&amp;TEXT(G401,"000"))</f>
        <v>MR.C01.231.002</v>
      </c>
      <c r="C401" s="146"/>
      <c r="D401" s="147" t="s">
        <v>95</v>
      </c>
      <c r="E401" s="147" t="s">
        <v>96</v>
      </c>
      <c r="F401" s="147">
        <v>231</v>
      </c>
      <c r="G401" s="147">
        <v>2</v>
      </c>
      <c r="H401" s="147">
        <v>506558002</v>
      </c>
      <c r="I401" s="147" t="s">
        <v>446</v>
      </c>
      <c r="J401" s="158">
        <v>12</v>
      </c>
      <c r="K401" s="147" t="s">
        <v>65</v>
      </c>
      <c r="L401" s="148" t="s">
        <v>115</v>
      </c>
      <c r="M401" s="147" t="s">
        <v>99</v>
      </c>
      <c r="N401" s="146" t="s">
        <v>91</v>
      </c>
      <c r="O401" s="146">
        <v>12</v>
      </c>
      <c r="P401" s="148">
        <v>12</v>
      </c>
      <c r="Q401" s="148"/>
      <c r="R401" s="147"/>
      <c r="S401" s="149">
        <f>TABLAINV[[#This Row],[Conteo Físico]]-TABLAINV[[#This Row],[Cant. UND]]</f>
        <v>0</v>
      </c>
      <c r="T4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1" s="150" t="str">
        <f>IFERROR(IF(MOD(TABLAINV[[#This Row],[C]],2)=0,"PAR","IMPAR"),"Zona")</f>
        <v>IMPAR</v>
      </c>
      <c r="W401" s="151"/>
      <c r="X401" s="152">
        <f>IFERROR(IF(TABLAINV[[#This Row],[Cant. UND]]=0,TABLAINV[[#This Row],[PMV]]*TABLAINV[[#This Row],[Conteo Físico]],TABLAINV[[#This Row],[PMV]]*TABLAINV[[#This Row],[Cant. UND]]),0)</f>
        <v>0</v>
      </c>
      <c r="Y401" s="152">
        <f>IFERROR(ABS(TABLAINV[[#This Row],[PMV]]*TABLAINV[[#This Row],[Diferencia]]),0)</f>
        <v>0</v>
      </c>
      <c r="Z401" s="153" t="str">
        <f>IFERROR(VLOOKUP(TABLAINV[[#This Row],[Codigo Estado]],unds!O:P,2,0),"PEND.")</f>
        <v>N.A</v>
      </c>
      <c r="AA401" s="153" t="str">
        <f t="shared" si="22"/>
        <v>CD09</v>
      </c>
      <c r="AB401" s="154">
        <f t="shared" ca="1" si="23"/>
        <v>45828</v>
      </c>
    </row>
    <row r="402" spans="1:28" s="156" customFormat="1" ht="24" customHeight="1" x14ac:dyDescent="0.2">
      <c r="A402" s="157" t="str">
        <f t="shared" si="21"/>
        <v>MRC01</v>
      </c>
      <c r="B402" s="145" t="str">
        <f>IF(TABLAINV[[#This Row],[Z]]="","",D402&amp;"."&amp;TEXT(E402,"000")&amp;"."&amp;TEXT(F402,"000")&amp;"."&amp;TEXT(G402,"000"))</f>
        <v>MR.C01.231.002</v>
      </c>
      <c r="C402" s="146"/>
      <c r="D402" s="147" t="s">
        <v>95</v>
      </c>
      <c r="E402" s="147" t="s">
        <v>96</v>
      </c>
      <c r="F402" s="147">
        <v>231</v>
      </c>
      <c r="G402" s="147">
        <v>2</v>
      </c>
      <c r="H402" s="147">
        <v>522972</v>
      </c>
      <c r="I402" s="147" t="s">
        <v>447</v>
      </c>
      <c r="J402" s="158">
        <v>1</v>
      </c>
      <c r="K402" s="147" t="s">
        <v>65</v>
      </c>
      <c r="L402" s="148" t="s">
        <v>115</v>
      </c>
      <c r="M402" s="147" t="s">
        <v>99</v>
      </c>
      <c r="N402" s="146" t="s">
        <v>91</v>
      </c>
      <c r="O402" s="146">
        <v>1</v>
      </c>
      <c r="P402" s="148">
        <v>1</v>
      </c>
      <c r="Q402" s="148"/>
      <c r="R402" s="147"/>
      <c r="S402" s="149">
        <f>TABLAINV[[#This Row],[Conteo Físico]]-TABLAINV[[#This Row],[Cant. UND]]</f>
        <v>0</v>
      </c>
      <c r="T4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2" s="150" t="str">
        <f>IFERROR(IF(MOD(TABLAINV[[#This Row],[C]],2)=0,"PAR","IMPAR"),"Zona")</f>
        <v>IMPAR</v>
      </c>
      <c r="W402" s="151"/>
      <c r="X402" s="152">
        <f>IFERROR(IF(TABLAINV[[#This Row],[Cant. UND]]=0,TABLAINV[[#This Row],[PMV]]*TABLAINV[[#This Row],[Conteo Físico]],TABLAINV[[#This Row],[PMV]]*TABLAINV[[#This Row],[Cant. UND]]),0)</f>
        <v>0</v>
      </c>
      <c r="Y402" s="152">
        <f>IFERROR(ABS(TABLAINV[[#This Row],[PMV]]*TABLAINV[[#This Row],[Diferencia]]),0)</f>
        <v>0</v>
      </c>
      <c r="Z402" s="153" t="str">
        <f>IFERROR(VLOOKUP(TABLAINV[[#This Row],[Codigo Estado]],unds!O:P,2,0),"PEND.")</f>
        <v>N.A</v>
      </c>
      <c r="AA402" s="153" t="str">
        <f t="shared" si="22"/>
        <v>CD09</v>
      </c>
      <c r="AB402" s="154">
        <f t="shared" ca="1" si="23"/>
        <v>45828</v>
      </c>
    </row>
    <row r="403" spans="1:28" s="156" customFormat="1" ht="24" customHeight="1" x14ac:dyDescent="0.2">
      <c r="A403" s="157" t="str">
        <f t="shared" si="21"/>
        <v>MRC01</v>
      </c>
      <c r="B403" s="145" t="str">
        <f>IF(TABLAINV[[#This Row],[Z]]="","",D403&amp;"."&amp;TEXT(E403,"000")&amp;"."&amp;TEXT(F403,"000")&amp;"."&amp;TEXT(G403,"000"))</f>
        <v>MR.C01.231.002</v>
      </c>
      <c r="C403" s="146"/>
      <c r="D403" s="147" t="s">
        <v>95</v>
      </c>
      <c r="E403" s="147" t="s">
        <v>96</v>
      </c>
      <c r="F403" s="147">
        <v>231</v>
      </c>
      <c r="G403" s="147">
        <v>2</v>
      </c>
      <c r="H403" s="147">
        <v>531773</v>
      </c>
      <c r="I403" s="147" t="s">
        <v>448</v>
      </c>
      <c r="J403" s="158">
        <v>1</v>
      </c>
      <c r="K403" s="147" t="s">
        <v>77</v>
      </c>
      <c r="L403" s="148" t="s">
        <v>113</v>
      </c>
      <c r="M403" s="147" t="s">
        <v>99</v>
      </c>
      <c r="N403" s="146" t="s">
        <v>91</v>
      </c>
      <c r="O403" s="146">
        <v>1</v>
      </c>
      <c r="P403" s="148">
        <v>1</v>
      </c>
      <c r="Q403" s="148"/>
      <c r="R403" s="147"/>
      <c r="S403" s="149">
        <f>TABLAINV[[#This Row],[Conteo Físico]]-TABLAINV[[#This Row],[Cant. UND]]</f>
        <v>0</v>
      </c>
      <c r="T4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3" s="150" t="str">
        <f>IFERROR(IF(MOD(TABLAINV[[#This Row],[C]],2)=0,"PAR","IMPAR"),"Zona")</f>
        <v>IMPAR</v>
      </c>
      <c r="W403" s="151"/>
      <c r="X403" s="152">
        <f>IFERROR(IF(TABLAINV[[#This Row],[Cant. UND]]=0,TABLAINV[[#This Row],[PMV]]*TABLAINV[[#This Row],[Conteo Físico]],TABLAINV[[#This Row],[PMV]]*TABLAINV[[#This Row],[Cant. UND]]),0)</f>
        <v>0</v>
      </c>
      <c r="Y403" s="152">
        <f>IFERROR(ABS(TABLAINV[[#This Row],[PMV]]*TABLAINV[[#This Row],[Diferencia]]),0)</f>
        <v>0</v>
      </c>
      <c r="Z403" s="153">
        <f>IFERROR(VLOOKUP(TABLAINV[[#This Row],[Codigo Estado]],unds!O:P,2,0),"PEND.")</f>
        <v>9995</v>
      </c>
      <c r="AA403" s="153" t="str">
        <f t="shared" si="22"/>
        <v>CD09</v>
      </c>
      <c r="AB403" s="154">
        <f t="shared" ca="1" si="23"/>
        <v>45828</v>
      </c>
    </row>
    <row r="404" spans="1:28" s="156" customFormat="1" ht="24" customHeight="1" x14ac:dyDescent="0.2">
      <c r="A404" s="157" t="str">
        <f t="shared" si="21"/>
        <v>MRC01</v>
      </c>
      <c r="B404" s="145" t="str">
        <f>IF(TABLAINV[[#This Row],[Z]]="","",D404&amp;"."&amp;TEXT(E404,"000")&amp;"."&amp;TEXT(F404,"000")&amp;"."&amp;TEXT(G404,"000"))</f>
        <v>MR.C01.231.002</v>
      </c>
      <c r="C404" s="146"/>
      <c r="D404" s="147" t="s">
        <v>95</v>
      </c>
      <c r="E404" s="147" t="s">
        <v>96</v>
      </c>
      <c r="F404" s="147">
        <v>231</v>
      </c>
      <c r="G404" s="147">
        <v>2</v>
      </c>
      <c r="H404" s="147">
        <v>557846</v>
      </c>
      <c r="I404" s="147" t="s">
        <v>449</v>
      </c>
      <c r="J404" s="158">
        <v>1</v>
      </c>
      <c r="K404" s="147" t="s">
        <v>65</v>
      </c>
      <c r="L404" s="148" t="s">
        <v>450</v>
      </c>
      <c r="M404" s="147" t="s">
        <v>99</v>
      </c>
      <c r="N404" s="146" t="s">
        <v>91</v>
      </c>
      <c r="O404" s="146">
        <v>1</v>
      </c>
      <c r="P404" s="148">
        <v>1</v>
      </c>
      <c r="Q404" s="148"/>
      <c r="R404" s="147"/>
      <c r="S404" s="149">
        <f>TABLAINV[[#This Row],[Conteo Físico]]-TABLAINV[[#This Row],[Cant. UND]]</f>
        <v>0</v>
      </c>
      <c r="T4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4" s="150" t="str">
        <f>IFERROR(IF(MOD(TABLAINV[[#This Row],[C]],2)=0,"PAR","IMPAR"),"Zona")</f>
        <v>IMPAR</v>
      </c>
      <c r="W404" s="151"/>
      <c r="X404" s="152">
        <f>IFERROR(IF(TABLAINV[[#This Row],[Cant. UND]]=0,TABLAINV[[#This Row],[PMV]]*TABLAINV[[#This Row],[Conteo Físico]],TABLAINV[[#This Row],[PMV]]*TABLAINV[[#This Row],[Cant. UND]]),0)</f>
        <v>0</v>
      </c>
      <c r="Y404" s="152">
        <f>IFERROR(ABS(TABLAINV[[#This Row],[PMV]]*TABLAINV[[#This Row],[Diferencia]]),0)</f>
        <v>0</v>
      </c>
      <c r="Z404" s="153" t="str">
        <f>IFERROR(VLOOKUP(TABLAINV[[#This Row],[Codigo Estado]],unds!O:P,2,0),"PEND.")</f>
        <v>N.A</v>
      </c>
      <c r="AA404" s="153" t="str">
        <f t="shared" si="22"/>
        <v>CD09</v>
      </c>
      <c r="AB404" s="154">
        <f t="shared" ca="1" si="23"/>
        <v>45828</v>
      </c>
    </row>
    <row r="405" spans="1:28" s="156" customFormat="1" ht="24" customHeight="1" x14ac:dyDescent="0.2">
      <c r="A405" s="157" t="str">
        <f t="shared" si="21"/>
        <v>MRC01</v>
      </c>
      <c r="B405" s="145" t="str">
        <f>IF(TABLAINV[[#This Row],[Z]]="","",D405&amp;"."&amp;TEXT(E405,"000")&amp;"."&amp;TEXT(F405,"000")&amp;"."&amp;TEXT(G405,"000"))</f>
        <v>MR.C01.231.002</v>
      </c>
      <c r="C405" s="146"/>
      <c r="D405" s="147" t="s">
        <v>95</v>
      </c>
      <c r="E405" s="147" t="s">
        <v>96</v>
      </c>
      <c r="F405" s="147">
        <v>231</v>
      </c>
      <c r="G405" s="147">
        <v>2</v>
      </c>
      <c r="H405" s="147">
        <v>560744002</v>
      </c>
      <c r="I405" s="147" t="s">
        <v>451</v>
      </c>
      <c r="J405" s="158">
        <v>1</v>
      </c>
      <c r="K405" s="147" t="s">
        <v>77</v>
      </c>
      <c r="L405" s="148" t="s">
        <v>115</v>
      </c>
      <c r="M405" s="147" t="s">
        <v>99</v>
      </c>
      <c r="N405" s="146" t="s">
        <v>91</v>
      </c>
      <c r="O405" s="146">
        <v>1</v>
      </c>
      <c r="P405" s="148">
        <v>1</v>
      </c>
      <c r="Q405" s="148"/>
      <c r="R405" s="147"/>
      <c r="S405" s="149">
        <f>TABLAINV[[#This Row],[Conteo Físico]]-TABLAINV[[#This Row],[Cant. UND]]</f>
        <v>0</v>
      </c>
      <c r="T4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5" s="150" t="str">
        <f>IFERROR(IF(MOD(TABLAINV[[#This Row],[C]],2)=0,"PAR","IMPAR"),"Zona")</f>
        <v>IMPAR</v>
      </c>
      <c r="W405" s="151"/>
      <c r="X405" s="152">
        <f>IFERROR(IF(TABLAINV[[#This Row],[Cant. UND]]=0,TABLAINV[[#This Row],[PMV]]*TABLAINV[[#This Row],[Conteo Físico]],TABLAINV[[#This Row],[PMV]]*TABLAINV[[#This Row],[Cant. UND]]),0)</f>
        <v>0</v>
      </c>
      <c r="Y405" s="152">
        <f>IFERROR(ABS(TABLAINV[[#This Row],[PMV]]*TABLAINV[[#This Row],[Diferencia]]),0)</f>
        <v>0</v>
      </c>
      <c r="Z405" s="153">
        <f>IFERROR(VLOOKUP(TABLAINV[[#This Row],[Codigo Estado]],unds!O:P,2,0),"PEND.")</f>
        <v>9995</v>
      </c>
      <c r="AA405" s="153" t="str">
        <f t="shared" si="22"/>
        <v>CD09</v>
      </c>
      <c r="AB405" s="154">
        <f t="shared" ca="1" si="23"/>
        <v>45828</v>
      </c>
    </row>
    <row r="406" spans="1:28" s="156" customFormat="1" ht="24" customHeight="1" x14ac:dyDescent="0.2">
      <c r="A406" s="157" t="str">
        <f t="shared" si="21"/>
        <v>MRC01</v>
      </c>
      <c r="B406" s="145" t="str">
        <f>IF(TABLAINV[[#This Row],[Z]]="","",D406&amp;"."&amp;TEXT(E406,"000")&amp;"."&amp;TEXT(F406,"000")&amp;"."&amp;TEXT(G406,"000"))</f>
        <v>MR.C01.231.002</v>
      </c>
      <c r="C406" s="146"/>
      <c r="D406" s="147" t="s">
        <v>95</v>
      </c>
      <c r="E406" s="147" t="s">
        <v>96</v>
      </c>
      <c r="F406" s="147">
        <v>231</v>
      </c>
      <c r="G406" s="147">
        <v>2</v>
      </c>
      <c r="H406" s="147">
        <v>574668</v>
      </c>
      <c r="I406" s="147" t="s">
        <v>452</v>
      </c>
      <c r="J406" s="158">
        <v>1</v>
      </c>
      <c r="K406" s="147" t="s">
        <v>77</v>
      </c>
      <c r="L406" s="148" t="s">
        <v>117</v>
      </c>
      <c r="M406" s="147" t="s">
        <v>99</v>
      </c>
      <c r="N406" s="146" t="s">
        <v>91</v>
      </c>
      <c r="O406" s="146">
        <v>1</v>
      </c>
      <c r="P406" s="148">
        <v>1</v>
      </c>
      <c r="Q406" s="148"/>
      <c r="R406" s="147"/>
      <c r="S406" s="149">
        <f>TABLAINV[[#This Row],[Conteo Físico]]-TABLAINV[[#This Row],[Cant. UND]]</f>
        <v>0</v>
      </c>
      <c r="T4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6" s="150" t="str">
        <f>IFERROR(IF(MOD(TABLAINV[[#This Row],[C]],2)=0,"PAR","IMPAR"),"Zona")</f>
        <v>IMPAR</v>
      </c>
      <c r="W406" s="151"/>
      <c r="X406" s="152">
        <f>IFERROR(IF(TABLAINV[[#This Row],[Cant. UND]]=0,TABLAINV[[#This Row],[PMV]]*TABLAINV[[#This Row],[Conteo Físico]],TABLAINV[[#This Row],[PMV]]*TABLAINV[[#This Row],[Cant. UND]]),0)</f>
        <v>0</v>
      </c>
      <c r="Y406" s="152">
        <f>IFERROR(ABS(TABLAINV[[#This Row],[PMV]]*TABLAINV[[#This Row],[Diferencia]]),0)</f>
        <v>0</v>
      </c>
      <c r="Z406" s="153">
        <f>IFERROR(VLOOKUP(TABLAINV[[#This Row],[Codigo Estado]],unds!O:P,2,0),"PEND.")</f>
        <v>9995</v>
      </c>
      <c r="AA406" s="153" t="str">
        <f t="shared" si="22"/>
        <v>CD09</v>
      </c>
      <c r="AB406" s="154">
        <f t="shared" ca="1" si="23"/>
        <v>45828</v>
      </c>
    </row>
    <row r="407" spans="1:28" s="156" customFormat="1" ht="24" customHeight="1" x14ac:dyDescent="0.2">
      <c r="A407" s="157" t="str">
        <f t="shared" si="21"/>
        <v>MRC01</v>
      </c>
      <c r="B407" s="145" t="str">
        <f>IF(TABLAINV[[#This Row],[Z]]="","",D407&amp;"."&amp;TEXT(E407,"000")&amp;"."&amp;TEXT(F407,"000")&amp;"."&amp;TEXT(G407,"000"))</f>
        <v>MR.C01.231.002</v>
      </c>
      <c r="C407" s="146"/>
      <c r="D407" s="147" t="s">
        <v>95</v>
      </c>
      <c r="E407" s="147" t="s">
        <v>96</v>
      </c>
      <c r="F407" s="147">
        <v>231</v>
      </c>
      <c r="G407" s="147">
        <v>2</v>
      </c>
      <c r="H407" s="147">
        <v>59393001</v>
      </c>
      <c r="I407" s="147" t="s">
        <v>453</v>
      </c>
      <c r="J407" s="158">
        <v>1</v>
      </c>
      <c r="K407" s="147" t="s">
        <v>65</v>
      </c>
      <c r="L407" s="148" t="s">
        <v>110</v>
      </c>
      <c r="M407" s="147" t="s">
        <v>111</v>
      </c>
      <c r="N407" s="146" t="s">
        <v>91</v>
      </c>
      <c r="O407" s="146">
        <v>1</v>
      </c>
      <c r="P407" s="148">
        <v>1</v>
      </c>
      <c r="Q407" s="148"/>
      <c r="R407" s="147"/>
      <c r="S407" s="149">
        <f>TABLAINV[[#This Row],[Conteo Físico]]-TABLAINV[[#This Row],[Cant. UND]]</f>
        <v>0</v>
      </c>
      <c r="T4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7" s="150" t="str">
        <f>IFERROR(IF(MOD(TABLAINV[[#This Row],[C]],2)=0,"PAR","IMPAR"),"Zona")</f>
        <v>IMPAR</v>
      </c>
      <c r="W407" s="151"/>
      <c r="X407" s="152">
        <f>IFERROR(IF(TABLAINV[[#This Row],[Cant. UND]]=0,TABLAINV[[#This Row],[PMV]]*TABLAINV[[#This Row],[Conteo Físico]],TABLAINV[[#This Row],[PMV]]*TABLAINV[[#This Row],[Cant. UND]]),0)</f>
        <v>0</v>
      </c>
      <c r="Y407" s="152">
        <f>IFERROR(ABS(TABLAINV[[#This Row],[PMV]]*TABLAINV[[#This Row],[Diferencia]]),0)</f>
        <v>0</v>
      </c>
      <c r="Z407" s="153" t="str">
        <f>IFERROR(VLOOKUP(TABLAINV[[#This Row],[Codigo Estado]],unds!O:P,2,0),"PEND.")</f>
        <v>N.A</v>
      </c>
      <c r="AA407" s="153" t="str">
        <f t="shared" si="22"/>
        <v>CD09</v>
      </c>
      <c r="AB407" s="154">
        <f t="shared" ca="1" si="23"/>
        <v>45828</v>
      </c>
    </row>
    <row r="408" spans="1:28" s="156" customFormat="1" ht="24" customHeight="1" x14ac:dyDescent="0.2">
      <c r="A408" s="157" t="str">
        <f t="shared" si="21"/>
        <v>MRC01</v>
      </c>
      <c r="B408" s="145" t="str">
        <f>IF(TABLAINV[[#This Row],[Z]]="","",D408&amp;"."&amp;TEXT(E408,"000")&amp;"."&amp;TEXT(F408,"000")&amp;"."&amp;TEXT(G408,"000"))</f>
        <v>MR.C01.231.002</v>
      </c>
      <c r="C408" s="146"/>
      <c r="D408" s="147" t="s">
        <v>95</v>
      </c>
      <c r="E408" s="147" t="s">
        <v>96</v>
      </c>
      <c r="F408" s="147">
        <v>231</v>
      </c>
      <c r="G408" s="147">
        <v>2</v>
      </c>
      <c r="H408" s="147">
        <v>59505001</v>
      </c>
      <c r="I408" s="147" t="s">
        <v>194</v>
      </c>
      <c r="J408" s="158">
        <v>1</v>
      </c>
      <c r="K408" s="147" t="s">
        <v>65</v>
      </c>
      <c r="L408" s="148" t="s">
        <v>98</v>
      </c>
      <c r="M408" s="147" t="s">
        <v>99</v>
      </c>
      <c r="N408" s="146" t="s">
        <v>91</v>
      </c>
      <c r="O408" s="146">
        <v>1</v>
      </c>
      <c r="P408" s="148">
        <v>1</v>
      </c>
      <c r="Q408" s="148"/>
      <c r="R408" s="147"/>
      <c r="S408" s="149">
        <f>TABLAINV[[#This Row],[Conteo Físico]]-TABLAINV[[#This Row],[Cant. UND]]</f>
        <v>0</v>
      </c>
      <c r="T4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8" s="150" t="str">
        <f>IFERROR(IF(MOD(TABLAINV[[#This Row],[C]],2)=0,"PAR","IMPAR"),"Zona")</f>
        <v>IMPAR</v>
      </c>
      <c r="W408" s="151"/>
      <c r="X408" s="152">
        <f>IFERROR(IF(TABLAINV[[#This Row],[Cant. UND]]=0,TABLAINV[[#This Row],[PMV]]*TABLAINV[[#This Row],[Conteo Físico]],TABLAINV[[#This Row],[PMV]]*TABLAINV[[#This Row],[Cant. UND]]),0)</f>
        <v>0</v>
      </c>
      <c r="Y408" s="152">
        <f>IFERROR(ABS(TABLAINV[[#This Row],[PMV]]*TABLAINV[[#This Row],[Diferencia]]),0)</f>
        <v>0</v>
      </c>
      <c r="Z408" s="153" t="str">
        <f>IFERROR(VLOOKUP(TABLAINV[[#This Row],[Codigo Estado]],unds!O:P,2,0),"PEND.")</f>
        <v>N.A</v>
      </c>
      <c r="AA408" s="153" t="str">
        <f t="shared" si="22"/>
        <v>CD09</v>
      </c>
      <c r="AB408" s="154">
        <f t="shared" ca="1" si="23"/>
        <v>45828</v>
      </c>
    </row>
    <row r="409" spans="1:28" s="156" customFormat="1" ht="24" customHeight="1" x14ac:dyDescent="0.2">
      <c r="A409" s="157" t="str">
        <f t="shared" si="21"/>
        <v>MRC01</v>
      </c>
      <c r="B409" s="145" t="str">
        <f>IF(TABLAINV[[#This Row],[Z]]="","",D409&amp;"."&amp;TEXT(E409,"000")&amp;"."&amp;TEXT(F409,"000")&amp;"."&amp;TEXT(G409,"000"))</f>
        <v>MR.C01.231.002</v>
      </c>
      <c r="C409" s="146"/>
      <c r="D409" s="147" t="s">
        <v>95</v>
      </c>
      <c r="E409" s="147" t="s">
        <v>96</v>
      </c>
      <c r="F409" s="147">
        <v>231</v>
      </c>
      <c r="G409" s="147">
        <v>2</v>
      </c>
      <c r="H409" s="147">
        <v>702667</v>
      </c>
      <c r="I409" s="147" t="s">
        <v>454</v>
      </c>
      <c r="J409" s="158">
        <v>1</v>
      </c>
      <c r="K409" s="147" t="s">
        <v>65</v>
      </c>
      <c r="L409" s="148" t="s">
        <v>164</v>
      </c>
      <c r="M409" s="147" t="s">
        <v>99</v>
      </c>
      <c r="N409" s="146" t="s">
        <v>91</v>
      </c>
      <c r="O409" s="146">
        <v>1</v>
      </c>
      <c r="P409" s="148">
        <v>1</v>
      </c>
      <c r="Q409" s="148"/>
      <c r="R409" s="147"/>
      <c r="S409" s="149">
        <f>TABLAINV[[#This Row],[Conteo Físico]]-TABLAINV[[#This Row],[Cant. UND]]</f>
        <v>0</v>
      </c>
      <c r="T4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9" s="150" t="str">
        <f>IFERROR(IF(MOD(TABLAINV[[#This Row],[C]],2)=0,"PAR","IMPAR"),"Zona")</f>
        <v>IMPAR</v>
      </c>
      <c r="W409" s="151"/>
      <c r="X409" s="152">
        <f>IFERROR(IF(TABLAINV[[#This Row],[Cant. UND]]=0,TABLAINV[[#This Row],[PMV]]*TABLAINV[[#This Row],[Conteo Físico]],TABLAINV[[#This Row],[PMV]]*TABLAINV[[#This Row],[Cant. UND]]),0)</f>
        <v>0</v>
      </c>
      <c r="Y409" s="152">
        <f>IFERROR(ABS(TABLAINV[[#This Row],[PMV]]*TABLAINV[[#This Row],[Diferencia]]),0)</f>
        <v>0</v>
      </c>
      <c r="Z409" s="153" t="str">
        <f>IFERROR(VLOOKUP(TABLAINV[[#This Row],[Codigo Estado]],unds!O:P,2,0),"PEND.")</f>
        <v>N.A</v>
      </c>
      <c r="AA409" s="153" t="str">
        <f t="shared" si="22"/>
        <v>CD09</v>
      </c>
      <c r="AB409" s="154">
        <f t="shared" ca="1" si="23"/>
        <v>45828</v>
      </c>
    </row>
    <row r="410" spans="1:28" s="156" customFormat="1" ht="24" customHeight="1" x14ac:dyDescent="0.2">
      <c r="A410" s="157" t="str">
        <f t="shared" si="21"/>
        <v>MRC01</v>
      </c>
      <c r="B410" s="145" t="str">
        <f>IF(TABLAINV[[#This Row],[Z]]="","",D410&amp;"."&amp;TEXT(E410,"000")&amp;"."&amp;TEXT(F410,"000")&amp;"."&amp;TEXT(G410,"000"))</f>
        <v>MR.C01.231.002</v>
      </c>
      <c r="C410" s="146"/>
      <c r="D410" s="147" t="s">
        <v>95</v>
      </c>
      <c r="E410" s="147" t="s">
        <v>96</v>
      </c>
      <c r="F410" s="147">
        <v>231</v>
      </c>
      <c r="G410" s="147">
        <v>2</v>
      </c>
      <c r="H410" s="147">
        <v>735373002</v>
      </c>
      <c r="I410" s="147" t="s">
        <v>224</v>
      </c>
      <c r="J410" s="158">
        <v>1</v>
      </c>
      <c r="K410" s="147" t="s">
        <v>77</v>
      </c>
      <c r="L410" s="148" t="s">
        <v>113</v>
      </c>
      <c r="M410" s="147" t="s">
        <v>99</v>
      </c>
      <c r="N410" s="146" t="s">
        <v>91</v>
      </c>
      <c r="O410" s="146">
        <v>1</v>
      </c>
      <c r="P410" s="148">
        <v>1</v>
      </c>
      <c r="Q410" s="148"/>
      <c r="R410" s="147"/>
      <c r="S410" s="149">
        <f>TABLAINV[[#This Row],[Conteo Físico]]-TABLAINV[[#This Row],[Cant. UND]]</f>
        <v>0</v>
      </c>
      <c r="T4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0" s="150" t="str">
        <f>IFERROR(IF(MOD(TABLAINV[[#This Row],[C]],2)=0,"PAR","IMPAR"),"Zona")</f>
        <v>IMPAR</v>
      </c>
      <c r="W410" s="151"/>
      <c r="X410" s="152">
        <f>IFERROR(IF(TABLAINV[[#This Row],[Cant. UND]]=0,TABLAINV[[#This Row],[PMV]]*TABLAINV[[#This Row],[Conteo Físico]],TABLAINV[[#This Row],[PMV]]*TABLAINV[[#This Row],[Cant. UND]]),0)</f>
        <v>0</v>
      </c>
      <c r="Y410" s="152">
        <f>IFERROR(ABS(TABLAINV[[#This Row],[PMV]]*TABLAINV[[#This Row],[Diferencia]]),0)</f>
        <v>0</v>
      </c>
      <c r="Z410" s="153">
        <f>IFERROR(VLOOKUP(TABLAINV[[#This Row],[Codigo Estado]],unds!O:P,2,0),"PEND.")</f>
        <v>9995</v>
      </c>
      <c r="AA410" s="153" t="str">
        <f t="shared" si="22"/>
        <v>CD09</v>
      </c>
      <c r="AB410" s="154">
        <f t="shared" ca="1" si="23"/>
        <v>45828</v>
      </c>
    </row>
    <row r="411" spans="1:28" s="156" customFormat="1" ht="24" customHeight="1" x14ac:dyDescent="0.2">
      <c r="A411" s="157" t="str">
        <f t="shared" si="21"/>
        <v>MRC01</v>
      </c>
      <c r="B411" s="145" t="str">
        <f>IF(TABLAINV[[#This Row],[Z]]="","",D411&amp;"."&amp;TEXT(E411,"000")&amp;"."&amp;TEXT(F411,"000")&amp;"."&amp;TEXT(G411,"000"))</f>
        <v>MR.C01.231.002</v>
      </c>
      <c r="C411" s="146"/>
      <c r="D411" s="147" t="s">
        <v>95</v>
      </c>
      <c r="E411" s="147" t="s">
        <v>96</v>
      </c>
      <c r="F411" s="147">
        <v>231</v>
      </c>
      <c r="G411" s="147">
        <v>2</v>
      </c>
      <c r="H411" s="147">
        <v>736118</v>
      </c>
      <c r="I411" s="147" t="s">
        <v>289</v>
      </c>
      <c r="J411" s="158">
        <v>1</v>
      </c>
      <c r="K411" s="147" t="s">
        <v>65</v>
      </c>
      <c r="L411" s="148" t="s">
        <v>98</v>
      </c>
      <c r="M411" s="147" t="s">
        <v>99</v>
      </c>
      <c r="N411" s="146" t="s">
        <v>91</v>
      </c>
      <c r="O411" s="146">
        <v>1</v>
      </c>
      <c r="P411" s="148">
        <v>1</v>
      </c>
      <c r="Q411" s="148"/>
      <c r="R411" s="147"/>
      <c r="S411" s="149">
        <f>TABLAINV[[#This Row],[Conteo Físico]]-TABLAINV[[#This Row],[Cant. UND]]</f>
        <v>0</v>
      </c>
      <c r="T4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1" s="150" t="str">
        <f>IFERROR(IF(MOD(TABLAINV[[#This Row],[C]],2)=0,"PAR","IMPAR"),"Zona")</f>
        <v>IMPAR</v>
      </c>
      <c r="W411" s="151"/>
      <c r="X411" s="152">
        <f>IFERROR(IF(TABLAINV[[#This Row],[Cant. UND]]=0,TABLAINV[[#This Row],[PMV]]*TABLAINV[[#This Row],[Conteo Físico]],TABLAINV[[#This Row],[PMV]]*TABLAINV[[#This Row],[Cant. UND]]),0)</f>
        <v>0</v>
      </c>
      <c r="Y411" s="152">
        <f>IFERROR(ABS(TABLAINV[[#This Row],[PMV]]*TABLAINV[[#This Row],[Diferencia]]),0)</f>
        <v>0</v>
      </c>
      <c r="Z411" s="153" t="str">
        <f>IFERROR(VLOOKUP(TABLAINV[[#This Row],[Codigo Estado]],unds!O:P,2,0),"PEND.")</f>
        <v>N.A</v>
      </c>
      <c r="AA411" s="153" t="str">
        <f t="shared" si="22"/>
        <v>CD09</v>
      </c>
      <c r="AB411" s="154">
        <f t="shared" ca="1" si="23"/>
        <v>45828</v>
      </c>
    </row>
    <row r="412" spans="1:28" s="156" customFormat="1" ht="24" customHeight="1" x14ac:dyDescent="0.2">
      <c r="A412" s="157" t="str">
        <f t="shared" si="21"/>
        <v>MRC01</v>
      </c>
      <c r="B412" s="145" t="str">
        <f>IF(TABLAINV[[#This Row],[Z]]="","",D412&amp;"."&amp;TEXT(E412,"000")&amp;"."&amp;TEXT(F412,"000")&amp;"."&amp;TEXT(G412,"000"))</f>
        <v>MR.C01.231.002</v>
      </c>
      <c r="C412" s="146"/>
      <c r="D412" s="147" t="s">
        <v>95</v>
      </c>
      <c r="E412" s="147" t="s">
        <v>96</v>
      </c>
      <c r="F412" s="147">
        <v>231</v>
      </c>
      <c r="G412" s="147">
        <v>2</v>
      </c>
      <c r="H412" s="147">
        <v>754392</v>
      </c>
      <c r="I412" s="147" t="s">
        <v>243</v>
      </c>
      <c r="J412" s="158">
        <v>2</v>
      </c>
      <c r="K412" s="147" t="s">
        <v>65</v>
      </c>
      <c r="L412" s="148" t="s">
        <v>244</v>
      </c>
      <c r="M412" s="147" t="s">
        <v>99</v>
      </c>
      <c r="N412" s="146" t="s">
        <v>91</v>
      </c>
      <c r="O412" s="146">
        <v>2</v>
      </c>
      <c r="P412" s="148">
        <v>2</v>
      </c>
      <c r="Q412" s="148"/>
      <c r="R412" s="147"/>
      <c r="S412" s="149">
        <f>TABLAINV[[#This Row],[Conteo Físico]]-TABLAINV[[#This Row],[Cant. UND]]</f>
        <v>0</v>
      </c>
      <c r="T4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2" s="150" t="str">
        <f>IFERROR(IF(MOD(TABLAINV[[#This Row],[C]],2)=0,"PAR","IMPAR"),"Zona")</f>
        <v>IMPAR</v>
      </c>
      <c r="W412" s="151"/>
      <c r="X412" s="152">
        <f>IFERROR(IF(TABLAINV[[#This Row],[Cant. UND]]=0,TABLAINV[[#This Row],[PMV]]*TABLAINV[[#This Row],[Conteo Físico]],TABLAINV[[#This Row],[PMV]]*TABLAINV[[#This Row],[Cant. UND]]),0)</f>
        <v>0</v>
      </c>
      <c r="Y412" s="152">
        <f>IFERROR(ABS(TABLAINV[[#This Row],[PMV]]*TABLAINV[[#This Row],[Diferencia]]),0)</f>
        <v>0</v>
      </c>
      <c r="Z412" s="153" t="str">
        <f>IFERROR(VLOOKUP(TABLAINV[[#This Row],[Codigo Estado]],unds!O:P,2,0),"PEND.")</f>
        <v>N.A</v>
      </c>
      <c r="AA412" s="153" t="str">
        <f t="shared" si="22"/>
        <v>CD09</v>
      </c>
      <c r="AB412" s="154">
        <f t="shared" ca="1" si="23"/>
        <v>45828</v>
      </c>
    </row>
    <row r="413" spans="1:28" s="156" customFormat="1" ht="24" customHeight="1" x14ac:dyDescent="0.2">
      <c r="A413" s="157" t="str">
        <f t="shared" si="21"/>
        <v>MRC01</v>
      </c>
      <c r="B413" s="145" t="str">
        <f>IF(TABLAINV[[#This Row],[Z]]="","",D413&amp;"."&amp;TEXT(E413,"000")&amp;"."&amp;TEXT(F413,"000")&amp;"."&amp;TEXT(G413,"000"))</f>
        <v>MR.C01.231.002</v>
      </c>
      <c r="C413" s="146"/>
      <c r="D413" s="147" t="s">
        <v>95</v>
      </c>
      <c r="E413" s="147" t="s">
        <v>96</v>
      </c>
      <c r="F413" s="147">
        <v>231</v>
      </c>
      <c r="G413" s="147">
        <v>2</v>
      </c>
      <c r="H413" s="147">
        <v>759710</v>
      </c>
      <c r="I413" s="147" t="s">
        <v>455</v>
      </c>
      <c r="J413" s="158">
        <v>2</v>
      </c>
      <c r="K413" s="147" t="s">
        <v>65</v>
      </c>
      <c r="L413" s="148" t="s">
        <v>456</v>
      </c>
      <c r="M413" s="147" t="s">
        <v>99</v>
      </c>
      <c r="N413" s="146" t="s">
        <v>91</v>
      </c>
      <c r="O413" s="146">
        <v>2</v>
      </c>
      <c r="P413" s="148">
        <v>2</v>
      </c>
      <c r="Q413" s="148"/>
      <c r="R413" s="147"/>
      <c r="S413" s="149">
        <f>TABLAINV[[#This Row],[Conteo Físico]]-TABLAINV[[#This Row],[Cant. UND]]</f>
        <v>0</v>
      </c>
      <c r="T4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3" s="150" t="str">
        <f>IFERROR(IF(MOD(TABLAINV[[#This Row],[C]],2)=0,"PAR","IMPAR"),"Zona")</f>
        <v>IMPAR</v>
      </c>
      <c r="W413" s="151"/>
      <c r="X413" s="152">
        <f>IFERROR(IF(TABLAINV[[#This Row],[Cant. UND]]=0,TABLAINV[[#This Row],[PMV]]*TABLAINV[[#This Row],[Conteo Físico]],TABLAINV[[#This Row],[PMV]]*TABLAINV[[#This Row],[Cant. UND]]),0)</f>
        <v>0</v>
      </c>
      <c r="Y413" s="152">
        <f>IFERROR(ABS(TABLAINV[[#This Row],[PMV]]*TABLAINV[[#This Row],[Diferencia]]),0)</f>
        <v>0</v>
      </c>
      <c r="Z413" s="153" t="str">
        <f>IFERROR(VLOOKUP(TABLAINV[[#This Row],[Codigo Estado]],unds!O:P,2,0),"PEND.")</f>
        <v>N.A</v>
      </c>
      <c r="AA413" s="153" t="str">
        <f t="shared" si="22"/>
        <v>CD09</v>
      </c>
      <c r="AB413" s="154">
        <f t="shared" ca="1" si="23"/>
        <v>45828</v>
      </c>
    </row>
    <row r="414" spans="1:28" s="156" customFormat="1" ht="24" customHeight="1" x14ac:dyDescent="0.2">
      <c r="A414" s="157" t="str">
        <f t="shared" si="21"/>
        <v>MRC01</v>
      </c>
      <c r="B414" s="145" t="str">
        <f>IF(TABLAINV[[#This Row],[Z]]="","",D414&amp;"."&amp;TEXT(E414,"000")&amp;"."&amp;TEXT(F414,"000")&amp;"."&amp;TEXT(G414,"000"))</f>
        <v>MR.C01.231.002</v>
      </c>
      <c r="C414" s="146"/>
      <c r="D414" s="147" t="s">
        <v>95</v>
      </c>
      <c r="E414" s="147" t="s">
        <v>96</v>
      </c>
      <c r="F414" s="147">
        <v>231</v>
      </c>
      <c r="G414" s="147">
        <v>2</v>
      </c>
      <c r="H414" s="147">
        <v>759829002</v>
      </c>
      <c r="I414" s="147" t="s">
        <v>457</v>
      </c>
      <c r="J414" s="158">
        <v>12</v>
      </c>
      <c r="K414" s="147" t="s">
        <v>65</v>
      </c>
      <c r="L414" s="148" t="s">
        <v>115</v>
      </c>
      <c r="M414" s="147" t="s">
        <v>99</v>
      </c>
      <c r="N414" s="146" t="s">
        <v>91</v>
      </c>
      <c r="O414" s="146">
        <v>12</v>
      </c>
      <c r="P414" s="148">
        <v>12</v>
      </c>
      <c r="Q414" s="148"/>
      <c r="R414" s="147"/>
      <c r="S414" s="149">
        <f>TABLAINV[[#This Row],[Conteo Físico]]-TABLAINV[[#This Row],[Cant. UND]]</f>
        <v>0</v>
      </c>
      <c r="T4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4" s="150" t="str">
        <f>IFERROR(IF(MOD(TABLAINV[[#This Row],[C]],2)=0,"PAR","IMPAR"),"Zona")</f>
        <v>IMPAR</v>
      </c>
      <c r="W414" s="151"/>
      <c r="X414" s="152">
        <f>IFERROR(IF(TABLAINV[[#This Row],[Cant. UND]]=0,TABLAINV[[#This Row],[PMV]]*TABLAINV[[#This Row],[Conteo Físico]],TABLAINV[[#This Row],[PMV]]*TABLAINV[[#This Row],[Cant. UND]]),0)</f>
        <v>0</v>
      </c>
      <c r="Y414" s="152">
        <f>IFERROR(ABS(TABLAINV[[#This Row],[PMV]]*TABLAINV[[#This Row],[Diferencia]]),0)</f>
        <v>0</v>
      </c>
      <c r="Z414" s="153" t="str">
        <f>IFERROR(VLOOKUP(TABLAINV[[#This Row],[Codigo Estado]],unds!O:P,2,0),"PEND.")</f>
        <v>N.A</v>
      </c>
      <c r="AA414" s="153" t="str">
        <f t="shared" si="22"/>
        <v>CD09</v>
      </c>
      <c r="AB414" s="154">
        <f t="shared" ca="1" si="23"/>
        <v>45828</v>
      </c>
    </row>
    <row r="415" spans="1:28" s="156" customFormat="1" ht="24" customHeight="1" x14ac:dyDescent="0.2">
      <c r="A415" s="157" t="str">
        <f t="shared" si="21"/>
        <v>MRC01</v>
      </c>
      <c r="B415" s="145" t="str">
        <f>IF(TABLAINV[[#This Row],[Z]]="","",D415&amp;"."&amp;TEXT(E415,"000")&amp;"."&amp;TEXT(F415,"000")&amp;"."&amp;TEXT(G415,"000"))</f>
        <v>MR.C01.231.002</v>
      </c>
      <c r="C415" s="146"/>
      <c r="D415" s="147" t="s">
        <v>95</v>
      </c>
      <c r="E415" s="147" t="s">
        <v>96</v>
      </c>
      <c r="F415" s="147">
        <v>231</v>
      </c>
      <c r="G415" s="147">
        <v>2</v>
      </c>
      <c r="H415" s="147">
        <v>789725</v>
      </c>
      <c r="I415" s="147" t="s">
        <v>208</v>
      </c>
      <c r="J415" s="158">
        <v>1</v>
      </c>
      <c r="K415" s="147" t="s">
        <v>65</v>
      </c>
      <c r="L415" s="148" t="s">
        <v>98</v>
      </c>
      <c r="M415" s="147" t="s">
        <v>99</v>
      </c>
      <c r="N415" s="146" t="s">
        <v>91</v>
      </c>
      <c r="O415" s="146">
        <v>1</v>
      </c>
      <c r="P415" s="148">
        <v>1</v>
      </c>
      <c r="Q415" s="148"/>
      <c r="R415" s="147"/>
      <c r="S415" s="149">
        <f>TABLAINV[[#This Row],[Conteo Físico]]-TABLAINV[[#This Row],[Cant. UND]]</f>
        <v>0</v>
      </c>
      <c r="T4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5" s="150" t="str">
        <f>IFERROR(IF(MOD(TABLAINV[[#This Row],[C]],2)=0,"PAR","IMPAR"),"Zona")</f>
        <v>IMPAR</v>
      </c>
      <c r="W415" s="151"/>
      <c r="X415" s="152">
        <f>IFERROR(IF(TABLAINV[[#This Row],[Cant. UND]]=0,TABLAINV[[#This Row],[PMV]]*TABLAINV[[#This Row],[Conteo Físico]],TABLAINV[[#This Row],[PMV]]*TABLAINV[[#This Row],[Cant. UND]]),0)</f>
        <v>0</v>
      </c>
      <c r="Y415" s="152">
        <f>IFERROR(ABS(TABLAINV[[#This Row],[PMV]]*TABLAINV[[#This Row],[Diferencia]]),0)</f>
        <v>0</v>
      </c>
      <c r="Z415" s="153" t="str">
        <f>IFERROR(VLOOKUP(TABLAINV[[#This Row],[Codigo Estado]],unds!O:P,2,0),"PEND.")</f>
        <v>N.A</v>
      </c>
      <c r="AA415" s="153" t="str">
        <f t="shared" si="22"/>
        <v>CD09</v>
      </c>
      <c r="AB415" s="154">
        <f t="shared" ca="1" si="23"/>
        <v>45828</v>
      </c>
    </row>
    <row r="416" spans="1:28" s="156" customFormat="1" ht="24" customHeight="1" x14ac:dyDescent="0.2">
      <c r="A416" s="157" t="str">
        <f t="shared" si="21"/>
        <v>MRC01</v>
      </c>
      <c r="B416" s="145" t="str">
        <f>IF(TABLAINV[[#This Row],[Z]]="","",D416&amp;"."&amp;TEXT(E416,"000")&amp;"."&amp;TEXT(F416,"000")&amp;"."&amp;TEXT(G416,"000"))</f>
        <v>MR.C01.231.002</v>
      </c>
      <c r="C416" s="146"/>
      <c r="D416" s="147" t="s">
        <v>95</v>
      </c>
      <c r="E416" s="147" t="s">
        <v>96</v>
      </c>
      <c r="F416" s="147">
        <v>231</v>
      </c>
      <c r="G416" s="147">
        <v>2</v>
      </c>
      <c r="H416" s="147">
        <v>794886</v>
      </c>
      <c r="I416" s="147" t="s">
        <v>458</v>
      </c>
      <c r="J416" s="158">
        <v>1</v>
      </c>
      <c r="K416" s="147" t="s">
        <v>65</v>
      </c>
      <c r="L416" s="148" t="s">
        <v>115</v>
      </c>
      <c r="M416" s="147" t="s">
        <v>99</v>
      </c>
      <c r="N416" s="146" t="s">
        <v>91</v>
      </c>
      <c r="O416" s="146">
        <v>1</v>
      </c>
      <c r="P416" s="148">
        <v>1</v>
      </c>
      <c r="Q416" s="148"/>
      <c r="R416" s="147"/>
      <c r="S416" s="149">
        <f>TABLAINV[[#This Row],[Conteo Físico]]-TABLAINV[[#This Row],[Cant. UND]]</f>
        <v>0</v>
      </c>
      <c r="T4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6" s="150" t="str">
        <f>IFERROR(IF(MOD(TABLAINV[[#This Row],[C]],2)=0,"PAR","IMPAR"),"Zona")</f>
        <v>IMPAR</v>
      </c>
      <c r="W416" s="151"/>
      <c r="X416" s="152">
        <f>IFERROR(IF(TABLAINV[[#This Row],[Cant. UND]]=0,TABLAINV[[#This Row],[PMV]]*TABLAINV[[#This Row],[Conteo Físico]],TABLAINV[[#This Row],[PMV]]*TABLAINV[[#This Row],[Cant. UND]]),0)</f>
        <v>0</v>
      </c>
      <c r="Y416" s="152">
        <f>IFERROR(ABS(TABLAINV[[#This Row],[PMV]]*TABLAINV[[#This Row],[Diferencia]]),0)</f>
        <v>0</v>
      </c>
      <c r="Z416" s="153" t="str">
        <f>IFERROR(VLOOKUP(TABLAINV[[#This Row],[Codigo Estado]],unds!O:P,2,0),"PEND.")</f>
        <v>N.A</v>
      </c>
      <c r="AA416" s="153" t="str">
        <f t="shared" si="22"/>
        <v>CD09</v>
      </c>
      <c r="AB416" s="154">
        <f t="shared" ca="1" si="23"/>
        <v>45828</v>
      </c>
    </row>
    <row r="417" spans="1:28" s="156" customFormat="1" ht="24" customHeight="1" x14ac:dyDescent="0.2">
      <c r="A417" s="157" t="str">
        <f t="shared" si="21"/>
        <v>MRC01</v>
      </c>
      <c r="B417" s="145" t="str">
        <f>IF(TABLAINV[[#This Row],[Z]]="","",D417&amp;"."&amp;TEXT(E417,"000")&amp;"."&amp;TEXT(F417,"000")&amp;"."&amp;TEXT(G417,"000"))</f>
        <v>MR.C01.231.002</v>
      </c>
      <c r="C417" s="146"/>
      <c r="D417" s="147" t="s">
        <v>95</v>
      </c>
      <c r="E417" s="147" t="s">
        <v>96</v>
      </c>
      <c r="F417" s="147">
        <v>231</v>
      </c>
      <c r="G417" s="147">
        <v>2</v>
      </c>
      <c r="H417" s="147">
        <v>82823</v>
      </c>
      <c r="I417" s="147" t="s">
        <v>459</v>
      </c>
      <c r="J417" s="158">
        <v>11</v>
      </c>
      <c r="K417" s="147" t="s">
        <v>77</v>
      </c>
      <c r="L417" s="148" t="s">
        <v>115</v>
      </c>
      <c r="M417" s="147" t="s">
        <v>99</v>
      </c>
      <c r="N417" s="146" t="s">
        <v>91</v>
      </c>
      <c r="O417" s="146">
        <v>11</v>
      </c>
      <c r="P417" s="148">
        <v>11</v>
      </c>
      <c r="Q417" s="148"/>
      <c r="R417" s="147"/>
      <c r="S417" s="149">
        <f>TABLAINV[[#This Row],[Conteo Físico]]-TABLAINV[[#This Row],[Cant. UND]]</f>
        <v>0</v>
      </c>
      <c r="T4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7" s="150" t="str">
        <f>IFERROR(IF(MOD(TABLAINV[[#This Row],[C]],2)=0,"PAR","IMPAR"),"Zona")</f>
        <v>IMPAR</v>
      </c>
      <c r="W417" s="151"/>
      <c r="X417" s="152">
        <f>IFERROR(IF(TABLAINV[[#This Row],[Cant. UND]]=0,TABLAINV[[#This Row],[PMV]]*TABLAINV[[#This Row],[Conteo Físico]],TABLAINV[[#This Row],[PMV]]*TABLAINV[[#This Row],[Cant. UND]]),0)</f>
        <v>0</v>
      </c>
      <c r="Y417" s="152">
        <f>IFERROR(ABS(TABLAINV[[#This Row],[PMV]]*TABLAINV[[#This Row],[Diferencia]]),0)</f>
        <v>0</v>
      </c>
      <c r="Z417" s="153">
        <f>IFERROR(VLOOKUP(TABLAINV[[#This Row],[Codigo Estado]],unds!O:P,2,0),"PEND.")</f>
        <v>9995</v>
      </c>
      <c r="AA417" s="153" t="str">
        <f t="shared" si="22"/>
        <v>CD09</v>
      </c>
      <c r="AB417" s="154">
        <f t="shared" ca="1" si="23"/>
        <v>45828</v>
      </c>
    </row>
    <row r="418" spans="1:28" s="156" customFormat="1" ht="24" customHeight="1" x14ac:dyDescent="0.2">
      <c r="A418" s="157" t="str">
        <f t="shared" si="21"/>
        <v>MRC01</v>
      </c>
      <c r="B418" s="145" t="str">
        <f>IF(TABLAINV[[#This Row],[Z]]="","",D418&amp;"."&amp;TEXT(E418,"000")&amp;"."&amp;TEXT(F418,"000")&amp;"."&amp;TEXT(G418,"000"))</f>
        <v>MR.C01.231.002</v>
      </c>
      <c r="C418" s="146"/>
      <c r="D418" s="147" t="s">
        <v>95</v>
      </c>
      <c r="E418" s="147" t="s">
        <v>96</v>
      </c>
      <c r="F418" s="147">
        <v>231</v>
      </c>
      <c r="G418" s="147">
        <v>2</v>
      </c>
      <c r="H418" s="147">
        <v>928913</v>
      </c>
      <c r="I418" s="147" t="s">
        <v>460</v>
      </c>
      <c r="J418" s="158">
        <v>13</v>
      </c>
      <c r="K418" s="147" t="s">
        <v>65</v>
      </c>
      <c r="L418" s="148" t="s">
        <v>212</v>
      </c>
      <c r="M418" s="147" t="s">
        <v>99</v>
      </c>
      <c r="N418" s="146" t="s">
        <v>91</v>
      </c>
      <c r="O418" s="146">
        <v>13</v>
      </c>
      <c r="P418" s="148">
        <v>13</v>
      </c>
      <c r="Q418" s="148"/>
      <c r="R418" s="147"/>
      <c r="S418" s="149">
        <f>TABLAINV[[#This Row],[Conteo Físico]]-TABLAINV[[#This Row],[Cant. UND]]</f>
        <v>0</v>
      </c>
      <c r="T4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8" s="150" t="str">
        <f>IFERROR(IF(MOD(TABLAINV[[#This Row],[C]],2)=0,"PAR","IMPAR"),"Zona")</f>
        <v>IMPAR</v>
      </c>
      <c r="W418" s="151"/>
      <c r="X418" s="152">
        <f>IFERROR(IF(TABLAINV[[#This Row],[Cant. UND]]=0,TABLAINV[[#This Row],[PMV]]*TABLAINV[[#This Row],[Conteo Físico]],TABLAINV[[#This Row],[PMV]]*TABLAINV[[#This Row],[Cant. UND]]),0)</f>
        <v>0</v>
      </c>
      <c r="Y418" s="152">
        <f>IFERROR(ABS(TABLAINV[[#This Row],[PMV]]*TABLAINV[[#This Row],[Diferencia]]),0)</f>
        <v>0</v>
      </c>
      <c r="Z418" s="153" t="str">
        <f>IFERROR(VLOOKUP(TABLAINV[[#This Row],[Codigo Estado]],unds!O:P,2,0),"PEND.")</f>
        <v>N.A</v>
      </c>
      <c r="AA418" s="153" t="str">
        <f t="shared" si="22"/>
        <v>CD09</v>
      </c>
      <c r="AB418" s="154">
        <f t="shared" ca="1" si="23"/>
        <v>45828</v>
      </c>
    </row>
    <row r="419" spans="1:28" s="156" customFormat="1" ht="24" customHeight="1" x14ac:dyDescent="0.2">
      <c r="A419" s="157" t="str">
        <f t="shared" si="21"/>
        <v>MRC01</v>
      </c>
      <c r="B419" s="145" t="str">
        <f>IF(TABLAINV[[#This Row],[Z]]="","",D419&amp;"."&amp;TEXT(E419,"000")&amp;"."&amp;TEXT(F419,"000")&amp;"."&amp;TEXT(G419,"000"))</f>
        <v>MR.C01.231.002</v>
      </c>
      <c r="C419" s="146"/>
      <c r="D419" s="147" t="s">
        <v>95</v>
      </c>
      <c r="E419" s="147" t="s">
        <v>96</v>
      </c>
      <c r="F419" s="147">
        <v>231</v>
      </c>
      <c r="G419" s="147">
        <v>2</v>
      </c>
      <c r="H419" s="147">
        <v>938062</v>
      </c>
      <c r="I419" s="147" t="s">
        <v>461</v>
      </c>
      <c r="J419" s="158">
        <v>1</v>
      </c>
      <c r="K419" s="147" t="s">
        <v>65</v>
      </c>
      <c r="L419" s="148" t="s">
        <v>115</v>
      </c>
      <c r="M419" s="147" t="s">
        <v>99</v>
      </c>
      <c r="N419" s="146" t="s">
        <v>91</v>
      </c>
      <c r="O419" s="146">
        <v>1</v>
      </c>
      <c r="P419" s="148">
        <v>1</v>
      </c>
      <c r="Q419" s="148"/>
      <c r="R419" s="147"/>
      <c r="S419" s="149">
        <f>TABLAINV[[#This Row],[Conteo Físico]]-TABLAINV[[#This Row],[Cant. UND]]</f>
        <v>0</v>
      </c>
      <c r="T4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9" s="150" t="str">
        <f>IFERROR(IF(MOD(TABLAINV[[#This Row],[C]],2)=0,"PAR","IMPAR"),"Zona")</f>
        <v>IMPAR</v>
      </c>
      <c r="W419" s="151"/>
      <c r="X419" s="152">
        <f>IFERROR(IF(TABLAINV[[#This Row],[Cant. UND]]=0,TABLAINV[[#This Row],[PMV]]*TABLAINV[[#This Row],[Conteo Físico]],TABLAINV[[#This Row],[PMV]]*TABLAINV[[#This Row],[Cant. UND]]),0)</f>
        <v>0</v>
      </c>
      <c r="Y419" s="152">
        <f>IFERROR(ABS(TABLAINV[[#This Row],[PMV]]*TABLAINV[[#This Row],[Diferencia]]),0)</f>
        <v>0</v>
      </c>
      <c r="Z419" s="153" t="str">
        <f>IFERROR(VLOOKUP(TABLAINV[[#This Row],[Codigo Estado]],unds!O:P,2,0),"PEND.")</f>
        <v>N.A</v>
      </c>
      <c r="AA419" s="153" t="str">
        <f t="shared" si="22"/>
        <v>CD09</v>
      </c>
      <c r="AB419" s="154">
        <f t="shared" ca="1" si="23"/>
        <v>45828</v>
      </c>
    </row>
    <row r="420" spans="1:28" s="156" customFormat="1" ht="24" customHeight="1" x14ac:dyDescent="0.2">
      <c r="A420" s="157" t="str">
        <f t="shared" si="21"/>
        <v>MRC01</v>
      </c>
      <c r="B420" s="145" t="str">
        <f>IF(TABLAINV[[#This Row],[Z]]="","",D420&amp;"."&amp;TEXT(E420,"000")&amp;"."&amp;TEXT(F420,"000")&amp;"."&amp;TEXT(G420,"000"))</f>
        <v>MR.C01.231.002</v>
      </c>
      <c r="C420" s="146"/>
      <c r="D420" s="147" t="s">
        <v>95</v>
      </c>
      <c r="E420" s="147" t="s">
        <v>96</v>
      </c>
      <c r="F420" s="147">
        <v>231</v>
      </c>
      <c r="G420" s="147">
        <v>2</v>
      </c>
      <c r="H420" s="147">
        <v>951041</v>
      </c>
      <c r="I420" s="147" t="s">
        <v>462</v>
      </c>
      <c r="J420" s="158">
        <v>1</v>
      </c>
      <c r="K420" s="147" t="s">
        <v>65</v>
      </c>
      <c r="L420" s="148" t="s">
        <v>117</v>
      </c>
      <c r="M420" s="147" t="s">
        <v>99</v>
      </c>
      <c r="N420" s="146" t="s">
        <v>91</v>
      </c>
      <c r="O420" s="146">
        <v>1</v>
      </c>
      <c r="P420" s="148">
        <v>1</v>
      </c>
      <c r="Q420" s="148"/>
      <c r="R420" s="147"/>
      <c r="S420" s="149">
        <f>TABLAINV[[#This Row],[Conteo Físico]]-TABLAINV[[#This Row],[Cant. UND]]</f>
        <v>0</v>
      </c>
      <c r="T4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0" s="150" t="str">
        <f>IFERROR(IF(MOD(TABLAINV[[#This Row],[C]],2)=0,"PAR","IMPAR"),"Zona")</f>
        <v>IMPAR</v>
      </c>
      <c r="W420" s="151"/>
      <c r="X420" s="152">
        <f>IFERROR(IF(TABLAINV[[#This Row],[Cant. UND]]=0,TABLAINV[[#This Row],[PMV]]*TABLAINV[[#This Row],[Conteo Físico]],TABLAINV[[#This Row],[PMV]]*TABLAINV[[#This Row],[Cant. UND]]),0)</f>
        <v>0</v>
      </c>
      <c r="Y420" s="152">
        <f>IFERROR(ABS(TABLAINV[[#This Row],[PMV]]*TABLAINV[[#This Row],[Diferencia]]),0)</f>
        <v>0</v>
      </c>
      <c r="Z420" s="153" t="str">
        <f>IFERROR(VLOOKUP(TABLAINV[[#This Row],[Codigo Estado]],unds!O:P,2,0),"PEND.")</f>
        <v>N.A</v>
      </c>
      <c r="AA420" s="153" t="str">
        <f t="shared" si="22"/>
        <v>CD09</v>
      </c>
      <c r="AB420" s="154">
        <f t="shared" ca="1" si="23"/>
        <v>45828</v>
      </c>
    </row>
    <row r="421" spans="1:28" s="156" customFormat="1" ht="24" customHeight="1" x14ac:dyDescent="0.2">
      <c r="A421" s="157" t="str">
        <f t="shared" si="21"/>
        <v>MRC01</v>
      </c>
      <c r="B421" s="145" t="str">
        <f>IF(TABLAINV[[#This Row],[Z]]="","",D421&amp;"."&amp;TEXT(E421,"000")&amp;"."&amp;TEXT(F421,"000")&amp;"."&amp;TEXT(G421,"000"))</f>
        <v>MR.C01.231.002</v>
      </c>
      <c r="C421" s="146"/>
      <c r="D421" s="147" t="s">
        <v>95</v>
      </c>
      <c r="E421" s="147" t="s">
        <v>96</v>
      </c>
      <c r="F421" s="147">
        <v>231</v>
      </c>
      <c r="G421" s="147">
        <v>2</v>
      </c>
      <c r="H421" s="147">
        <v>959870</v>
      </c>
      <c r="I421" s="147" t="s">
        <v>463</v>
      </c>
      <c r="J421" s="158">
        <v>6</v>
      </c>
      <c r="K421" s="147" t="s">
        <v>77</v>
      </c>
      <c r="L421" s="148" t="s">
        <v>117</v>
      </c>
      <c r="M421" s="147" t="s">
        <v>99</v>
      </c>
      <c r="N421" s="146" t="s">
        <v>91</v>
      </c>
      <c r="O421" s="146">
        <v>6</v>
      </c>
      <c r="P421" s="148">
        <v>6</v>
      </c>
      <c r="Q421" s="148"/>
      <c r="R421" s="147"/>
      <c r="S421" s="149">
        <f>TABLAINV[[#This Row],[Conteo Físico]]-TABLAINV[[#This Row],[Cant. UND]]</f>
        <v>0</v>
      </c>
      <c r="T4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1" s="150" t="str">
        <f>IFERROR(IF(MOD(TABLAINV[[#This Row],[C]],2)=0,"PAR","IMPAR"),"Zona")</f>
        <v>IMPAR</v>
      </c>
      <c r="W421" s="151"/>
      <c r="X421" s="152">
        <f>IFERROR(IF(TABLAINV[[#This Row],[Cant. UND]]=0,TABLAINV[[#This Row],[PMV]]*TABLAINV[[#This Row],[Conteo Físico]],TABLAINV[[#This Row],[PMV]]*TABLAINV[[#This Row],[Cant. UND]]),0)</f>
        <v>0</v>
      </c>
      <c r="Y421" s="152">
        <f>IFERROR(ABS(TABLAINV[[#This Row],[PMV]]*TABLAINV[[#This Row],[Diferencia]]),0)</f>
        <v>0</v>
      </c>
      <c r="Z421" s="153">
        <f>IFERROR(VLOOKUP(TABLAINV[[#This Row],[Codigo Estado]],unds!O:P,2,0),"PEND.")</f>
        <v>9995</v>
      </c>
      <c r="AA421" s="153" t="str">
        <f t="shared" si="22"/>
        <v>CD09</v>
      </c>
      <c r="AB421" s="154">
        <f t="shared" ca="1" si="23"/>
        <v>45828</v>
      </c>
    </row>
    <row r="422" spans="1:28" s="156" customFormat="1" ht="24" customHeight="1" x14ac:dyDescent="0.2">
      <c r="A422" s="157" t="str">
        <f t="shared" si="21"/>
        <v>MRC01</v>
      </c>
      <c r="B422" s="145" t="str">
        <f>IF(TABLAINV[[#This Row],[Z]]="","",D422&amp;"."&amp;TEXT(E422,"000")&amp;"."&amp;TEXT(F422,"000")&amp;"."&amp;TEXT(G422,"000"))</f>
        <v>MR.C01.231.002</v>
      </c>
      <c r="C422" s="146"/>
      <c r="D422" s="147" t="s">
        <v>95</v>
      </c>
      <c r="E422" s="147" t="s">
        <v>96</v>
      </c>
      <c r="F422" s="147">
        <v>231</v>
      </c>
      <c r="G422" s="147">
        <v>2</v>
      </c>
      <c r="H422" s="147">
        <v>962268</v>
      </c>
      <c r="I422" s="147" t="s">
        <v>464</v>
      </c>
      <c r="J422" s="158">
        <v>1</v>
      </c>
      <c r="K422" s="147" t="s">
        <v>77</v>
      </c>
      <c r="L422" s="148" t="s">
        <v>117</v>
      </c>
      <c r="M422" s="147" t="s">
        <v>99</v>
      </c>
      <c r="N422" s="146" t="s">
        <v>91</v>
      </c>
      <c r="O422" s="146">
        <v>1</v>
      </c>
      <c r="P422" s="148">
        <v>1</v>
      </c>
      <c r="Q422" s="148"/>
      <c r="R422" s="147"/>
      <c r="S422" s="149">
        <f>TABLAINV[[#This Row],[Conteo Físico]]-TABLAINV[[#This Row],[Cant. UND]]</f>
        <v>0</v>
      </c>
      <c r="T4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2" s="150" t="str">
        <f>IFERROR(IF(MOD(TABLAINV[[#This Row],[C]],2)=0,"PAR","IMPAR"),"Zona")</f>
        <v>IMPAR</v>
      </c>
      <c r="W422" s="151"/>
      <c r="X422" s="152">
        <f>IFERROR(IF(TABLAINV[[#This Row],[Cant. UND]]=0,TABLAINV[[#This Row],[PMV]]*TABLAINV[[#This Row],[Conteo Físico]],TABLAINV[[#This Row],[PMV]]*TABLAINV[[#This Row],[Cant. UND]]),0)</f>
        <v>0</v>
      </c>
      <c r="Y422" s="152">
        <f>IFERROR(ABS(TABLAINV[[#This Row],[PMV]]*TABLAINV[[#This Row],[Diferencia]]),0)</f>
        <v>0</v>
      </c>
      <c r="Z422" s="153">
        <f>IFERROR(VLOOKUP(TABLAINV[[#This Row],[Codigo Estado]],unds!O:P,2,0),"PEND.")</f>
        <v>9995</v>
      </c>
      <c r="AA422" s="153" t="str">
        <f t="shared" si="22"/>
        <v>CD09</v>
      </c>
      <c r="AB422" s="154">
        <f t="shared" ca="1" si="23"/>
        <v>45828</v>
      </c>
    </row>
    <row r="423" spans="1:28" s="156" customFormat="1" ht="24" customHeight="1" x14ac:dyDescent="0.2">
      <c r="A423" s="157" t="str">
        <f t="shared" si="21"/>
        <v>MRC01</v>
      </c>
      <c r="B423" s="145" t="str">
        <f>IF(TABLAINV[[#This Row],[Z]]="","",D423&amp;"."&amp;TEXT(E423,"000")&amp;"."&amp;TEXT(F423,"000")&amp;"."&amp;TEXT(G423,"000"))</f>
        <v>MR.C01.231.002</v>
      </c>
      <c r="C423" s="146"/>
      <c r="D423" s="147" t="s">
        <v>95</v>
      </c>
      <c r="E423" s="147" t="s">
        <v>96</v>
      </c>
      <c r="F423" s="147">
        <v>231</v>
      </c>
      <c r="G423" s="147">
        <v>2</v>
      </c>
      <c r="H423" s="147">
        <v>973126</v>
      </c>
      <c r="I423" s="147" t="s">
        <v>465</v>
      </c>
      <c r="J423" s="158">
        <v>12</v>
      </c>
      <c r="K423" s="147" t="s">
        <v>65</v>
      </c>
      <c r="L423" s="148" t="s">
        <v>115</v>
      </c>
      <c r="M423" s="147" t="s">
        <v>99</v>
      </c>
      <c r="N423" s="146" t="s">
        <v>91</v>
      </c>
      <c r="O423" s="146">
        <v>12</v>
      </c>
      <c r="P423" s="148">
        <v>12</v>
      </c>
      <c r="Q423" s="148"/>
      <c r="R423" s="147"/>
      <c r="S423" s="149">
        <f>TABLAINV[[#This Row],[Conteo Físico]]-TABLAINV[[#This Row],[Cant. UND]]</f>
        <v>0</v>
      </c>
      <c r="T4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3" s="150" t="str">
        <f>IFERROR(IF(MOD(TABLAINV[[#This Row],[C]],2)=0,"PAR","IMPAR"),"Zona")</f>
        <v>IMPAR</v>
      </c>
      <c r="W423" s="151"/>
      <c r="X423" s="152">
        <f>IFERROR(IF(TABLAINV[[#This Row],[Cant. UND]]=0,TABLAINV[[#This Row],[PMV]]*TABLAINV[[#This Row],[Conteo Físico]],TABLAINV[[#This Row],[PMV]]*TABLAINV[[#This Row],[Cant. UND]]),0)</f>
        <v>0</v>
      </c>
      <c r="Y423" s="152">
        <f>IFERROR(ABS(TABLAINV[[#This Row],[PMV]]*TABLAINV[[#This Row],[Diferencia]]),0)</f>
        <v>0</v>
      </c>
      <c r="Z423" s="153" t="str">
        <f>IFERROR(VLOOKUP(TABLAINV[[#This Row],[Codigo Estado]],unds!O:P,2,0),"PEND.")</f>
        <v>N.A</v>
      </c>
      <c r="AA423" s="153" t="str">
        <f t="shared" si="22"/>
        <v>CD09</v>
      </c>
      <c r="AB423" s="154">
        <f t="shared" ca="1" si="23"/>
        <v>45828</v>
      </c>
    </row>
    <row r="424" spans="1:28" s="156" customFormat="1" ht="24" customHeight="1" x14ac:dyDescent="0.2">
      <c r="A424" s="157" t="str">
        <f t="shared" si="21"/>
        <v>MRC01</v>
      </c>
      <c r="B424" s="145" t="str">
        <f>IF(TABLAINV[[#This Row],[Z]]="","",D424&amp;"."&amp;TEXT(E424,"000")&amp;"."&amp;TEXT(F424,"000")&amp;"."&amp;TEXT(G424,"000"))</f>
        <v>MR.C01.231.002</v>
      </c>
      <c r="C424" s="146"/>
      <c r="D424" s="147" t="s">
        <v>95</v>
      </c>
      <c r="E424" s="147" t="s">
        <v>96</v>
      </c>
      <c r="F424" s="147">
        <v>231</v>
      </c>
      <c r="G424" s="147">
        <v>2</v>
      </c>
      <c r="H424" s="147">
        <v>984490</v>
      </c>
      <c r="I424" s="147" t="s">
        <v>466</v>
      </c>
      <c r="J424" s="158">
        <v>6</v>
      </c>
      <c r="K424" s="147" t="s">
        <v>65</v>
      </c>
      <c r="L424" s="148" t="s">
        <v>435</v>
      </c>
      <c r="M424" s="147" t="s">
        <v>99</v>
      </c>
      <c r="N424" s="146" t="s">
        <v>91</v>
      </c>
      <c r="O424" s="146">
        <v>6</v>
      </c>
      <c r="P424" s="148">
        <v>6</v>
      </c>
      <c r="Q424" s="148"/>
      <c r="R424" s="147"/>
      <c r="S424" s="149">
        <f>TABLAINV[[#This Row],[Conteo Físico]]-TABLAINV[[#This Row],[Cant. UND]]</f>
        <v>0</v>
      </c>
      <c r="T4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4" s="150" t="str">
        <f>IFERROR(IF(MOD(TABLAINV[[#This Row],[C]],2)=0,"PAR","IMPAR"),"Zona")</f>
        <v>IMPAR</v>
      </c>
      <c r="W424" s="151"/>
      <c r="X424" s="152">
        <f>IFERROR(IF(TABLAINV[[#This Row],[Cant. UND]]=0,TABLAINV[[#This Row],[PMV]]*TABLAINV[[#This Row],[Conteo Físico]],TABLAINV[[#This Row],[PMV]]*TABLAINV[[#This Row],[Cant. UND]]),0)</f>
        <v>0</v>
      </c>
      <c r="Y424" s="152">
        <f>IFERROR(ABS(TABLAINV[[#This Row],[PMV]]*TABLAINV[[#This Row],[Diferencia]]),0)</f>
        <v>0</v>
      </c>
      <c r="Z424" s="153" t="str">
        <f>IFERROR(VLOOKUP(TABLAINV[[#This Row],[Codigo Estado]],unds!O:P,2,0),"PEND.")</f>
        <v>N.A</v>
      </c>
      <c r="AA424" s="153" t="str">
        <f t="shared" si="22"/>
        <v>CD09</v>
      </c>
      <c r="AB424" s="154">
        <f t="shared" ca="1" si="23"/>
        <v>45828</v>
      </c>
    </row>
    <row r="425" spans="1:28" s="156" customFormat="1" ht="24" customHeight="1" x14ac:dyDescent="0.2">
      <c r="A425" s="157" t="str">
        <f t="shared" si="21"/>
        <v>MRC01</v>
      </c>
      <c r="B425" s="145" t="str">
        <f>IF(TABLAINV[[#This Row],[Z]]="","",D425&amp;"."&amp;TEXT(E425,"000")&amp;"."&amp;TEXT(F425,"000")&amp;"."&amp;TEXT(G425,"000"))</f>
        <v>MR.C01.231.002</v>
      </c>
      <c r="C425" s="146"/>
      <c r="D425" s="147" t="s">
        <v>95</v>
      </c>
      <c r="E425" s="147" t="s">
        <v>96</v>
      </c>
      <c r="F425" s="147">
        <v>231</v>
      </c>
      <c r="G425" s="147">
        <v>2</v>
      </c>
      <c r="H425" s="147">
        <v>98704</v>
      </c>
      <c r="I425" s="147" t="s">
        <v>467</v>
      </c>
      <c r="J425" s="158">
        <v>1</v>
      </c>
      <c r="K425" s="147" t="s">
        <v>77</v>
      </c>
      <c r="L425" s="148" t="s">
        <v>161</v>
      </c>
      <c r="M425" s="147" t="s">
        <v>99</v>
      </c>
      <c r="N425" s="146" t="s">
        <v>91</v>
      </c>
      <c r="O425" s="146">
        <v>1</v>
      </c>
      <c r="P425" s="148">
        <v>1</v>
      </c>
      <c r="Q425" s="148"/>
      <c r="R425" s="147"/>
      <c r="S425" s="149">
        <f>TABLAINV[[#This Row],[Conteo Físico]]-TABLAINV[[#This Row],[Cant. UND]]</f>
        <v>0</v>
      </c>
      <c r="T4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5" s="150" t="str">
        <f>IFERROR(IF(MOD(TABLAINV[[#This Row],[C]],2)=0,"PAR","IMPAR"),"Zona")</f>
        <v>IMPAR</v>
      </c>
      <c r="W425" s="151"/>
      <c r="X425" s="152">
        <f>IFERROR(IF(TABLAINV[[#This Row],[Cant. UND]]=0,TABLAINV[[#This Row],[PMV]]*TABLAINV[[#This Row],[Conteo Físico]],TABLAINV[[#This Row],[PMV]]*TABLAINV[[#This Row],[Cant. UND]]),0)</f>
        <v>0</v>
      </c>
      <c r="Y425" s="152">
        <f>IFERROR(ABS(TABLAINV[[#This Row],[PMV]]*TABLAINV[[#This Row],[Diferencia]]),0)</f>
        <v>0</v>
      </c>
      <c r="Z425" s="153">
        <f>IFERROR(VLOOKUP(TABLAINV[[#This Row],[Codigo Estado]],unds!O:P,2,0),"PEND.")</f>
        <v>9995</v>
      </c>
      <c r="AA425" s="153" t="str">
        <f t="shared" si="22"/>
        <v>CD09</v>
      </c>
      <c r="AB425" s="154">
        <f t="shared" ca="1" si="23"/>
        <v>45828</v>
      </c>
    </row>
    <row r="426" spans="1:28" s="156" customFormat="1" ht="24" customHeight="1" x14ac:dyDescent="0.2">
      <c r="A426" s="157" t="str">
        <f t="shared" si="21"/>
        <v>MRC01</v>
      </c>
      <c r="B426" s="145" t="str">
        <f>IF(TABLAINV[[#This Row],[Z]]="","",D426&amp;"."&amp;TEXT(E426,"000")&amp;"."&amp;TEXT(F426,"000")&amp;"."&amp;TEXT(G426,"000"))</f>
        <v>MR.C01.231.002</v>
      </c>
      <c r="C426" s="146"/>
      <c r="D426" s="147" t="s">
        <v>95</v>
      </c>
      <c r="E426" s="147" t="s">
        <v>96</v>
      </c>
      <c r="F426" s="147">
        <v>231</v>
      </c>
      <c r="G426" s="147">
        <v>2</v>
      </c>
      <c r="H426" s="147">
        <v>996622001</v>
      </c>
      <c r="I426" s="147" t="s">
        <v>468</v>
      </c>
      <c r="J426" s="158">
        <v>4</v>
      </c>
      <c r="K426" s="147" t="s">
        <v>65</v>
      </c>
      <c r="L426" s="148" t="s">
        <v>233</v>
      </c>
      <c r="M426" s="147" t="s">
        <v>99</v>
      </c>
      <c r="N426" s="146" t="s">
        <v>91</v>
      </c>
      <c r="O426" s="146">
        <v>4</v>
      </c>
      <c r="P426" s="148">
        <v>4</v>
      </c>
      <c r="Q426" s="148"/>
      <c r="R426" s="147"/>
      <c r="S426" s="149">
        <f>TABLAINV[[#This Row],[Conteo Físico]]-TABLAINV[[#This Row],[Cant. UND]]</f>
        <v>0</v>
      </c>
      <c r="T4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6" s="150" t="str">
        <f>IFERROR(IF(MOD(TABLAINV[[#This Row],[C]],2)=0,"PAR","IMPAR"),"Zona")</f>
        <v>IMPAR</v>
      </c>
      <c r="W426" s="151"/>
      <c r="X426" s="152">
        <f>IFERROR(IF(TABLAINV[[#This Row],[Cant. UND]]=0,TABLAINV[[#This Row],[PMV]]*TABLAINV[[#This Row],[Conteo Físico]],TABLAINV[[#This Row],[PMV]]*TABLAINV[[#This Row],[Cant. UND]]),0)</f>
        <v>0</v>
      </c>
      <c r="Y426" s="152">
        <f>IFERROR(ABS(TABLAINV[[#This Row],[PMV]]*TABLAINV[[#This Row],[Diferencia]]),0)</f>
        <v>0</v>
      </c>
      <c r="Z426" s="153" t="str">
        <f>IFERROR(VLOOKUP(TABLAINV[[#This Row],[Codigo Estado]],unds!O:P,2,0),"PEND.")</f>
        <v>N.A</v>
      </c>
      <c r="AA426" s="153" t="str">
        <f t="shared" si="22"/>
        <v>CD09</v>
      </c>
      <c r="AB426" s="154">
        <f t="shared" ca="1" si="23"/>
        <v>45828</v>
      </c>
    </row>
    <row r="427" spans="1:28" s="156" customFormat="1" ht="24" customHeight="1" x14ac:dyDescent="0.2">
      <c r="A427" s="157" t="str">
        <f t="shared" si="21"/>
        <v>MRC01</v>
      </c>
      <c r="B427" s="145" t="str">
        <f>IF(TABLAINV[[#This Row],[Z]]="","",D427&amp;"."&amp;TEXT(E427,"000")&amp;"."&amp;TEXT(F427,"000")&amp;"."&amp;TEXT(G427,"000"))</f>
        <v>MR.C01.231.003</v>
      </c>
      <c r="C427" s="146"/>
      <c r="D427" s="147" t="s">
        <v>95</v>
      </c>
      <c r="E427" s="147" t="s">
        <v>96</v>
      </c>
      <c r="F427" s="147">
        <v>231</v>
      </c>
      <c r="G427" s="147">
        <v>3</v>
      </c>
      <c r="H427" s="147">
        <v>1028348</v>
      </c>
      <c r="I427" s="147" t="s">
        <v>469</v>
      </c>
      <c r="J427" s="158">
        <v>1</v>
      </c>
      <c r="K427" s="147" t="s">
        <v>64</v>
      </c>
      <c r="L427" s="148" t="s">
        <v>212</v>
      </c>
      <c r="M427" s="147" t="s">
        <v>99</v>
      </c>
      <c r="N427" s="146" t="s">
        <v>91</v>
      </c>
      <c r="O427" s="146">
        <v>1</v>
      </c>
      <c r="P427" s="148">
        <v>1</v>
      </c>
      <c r="Q427" s="148"/>
      <c r="R427" s="147"/>
      <c r="S427" s="149">
        <f>TABLAINV[[#This Row],[Conteo Físico]]-TABLAINV[[#This Row],[Cant. UND]]</f>
        <v>0</v>
      </c>
      <c r="T4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7" s="150" t="str">
        <f>IFERROR(IF(MOD(TABLAINV[[#This Row],[C]],2)=0,"PAR","IMPAR"),"Zona")</f>
        <v>IMPAR</v>
      </c>
      <c r="W427" s="151"/>
      <c r="X427" s="152">
        <f>IFERROR(IF(TABLAINV[[#This Row],[Cant. UND]]=0,TABLAINV[[#This Row],[PMV]]*TABLAINV[[#This Row],[Conteo Físico]],TABLAINV[[#This Row],[PMV]]*TABLAINV[[#This Row],[Cant. UND]]),0)</f>
        <v>0</v>
      </c>
      <c r="Y427" s="152">
        <f>IFERROR(ABS(TABLAINV[[#This Row],[PMV]]*TABLAINV[[#This Row],[Diferencia]]),0)</f>
        <v>0</v>
      </c>
      <c r="Z427" s="153">
        <f>IFERROR(VLOOKUP(TABLAINV[[#This Row],[Codigo Estado]],unds!O:P,2,0),"PEND.")</f>
        <v>2001</v>
      </c>
      <c r="AA427" s="153" t="str">
        <f t="shared" si="22"/>
        <v>CD09</v>
      </c>
      <c r="AB427" s="154">
        <f t="shared" ca="1" si="23"/>
        <v>45828</v>
      </c>
    </row>
    <row r="428" spans="1:28" s="156" customFormat="1" ht="24" customHeight="1" x14ac:dyDescent="0.2">
      <c r="A428" s="157" t="str">
        <f t="shared" si="21"/>
        <v>MRC01</v>
      </c>
      <c r="B428" s="145" t="str">
        <f>IF(TABLAINV[[#This Row],[Z]]="","",D428&amp;"."&amp;TEXT(E428,"000")&amp;"."&amp;TEXT(F428,"000")&amp;"."&amp;TEXT(G428,"000"))</f>
        <v>MR.C01.231.003</v>
      </c>
      <c r="C428" s="146"/>
      <c r="D428" s="147" t="s">
        <v>95</v>
      </c>
      <c r="E428" s="147" t="s">
        <v>96</v>
      </c>
      <c r="F428" s="147">
        <v>231</v>
      </c>
      <c r="G428" s="147">
        <v>3</v>
      </c>
      <c r="H428" s="147">
        <v>1028348</v>
      </c>
      <c r="I428" s="147" t="s">
        <v>469</v>
      </c>
      <c r="J428" s="158">
        <v>82</v>
      </c>
      <c r="K428" s="147" t="s">
        <v>64</v>
      </c>
      <c r="L428" s="148" t="s">
        <v>212</v>
      </c>
      <c r="M428" s="147" t="s">
        <v>99</v>
      </c>
      <c r="N428" s="146" t="s">
        <v>91</v>
      </c>
      <c r="O428" s="146">
        <v>82</v>
      </c>
      <c r="P428" s="148">
        <v>82</v>
      </c>
      <c r="Q428" s="148"/>
      <c r="R428" s="147"/>
      <c r="S428" s="149">
        <f>TABLAINV[[#This Row],[Conteo Físico]]-TABLAINV[[#This Row],[Cant. UND]]</f>
        <v>0</v>
      </c>
      <c r="T4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8" s="150" t="str">
        <f>IFERROR(IF(MOD(TABLAINV[[#This Row],[C]],2)=0,"PAR","IMPAR"),"Zona")</f>
        <v>IMPAR</v>
      </c>
      <c r="W428" s="151"/>
      <c r="X428" s="152">
        <f>IFERROR(IF(TABLAINV[[#This Row],[Cant. UND]]=0,TABLAINV[[#This Row],[PMV]]*TABLAINV[[#This Row],[Conteo Físico]],TABLAINV[[#This Row],[PMV]]*TABLAINV[[#This Row],[Cant. UND]]),0)</f>
        <v>0</v>
      </c>
      <c r="Y428" s="152">
        <f>IFERROR(ABS(TABLAINV[[#This Row],[PMV]]*TABLAINV[[#This Row],[Diferencia]]),0)</f>
        <v>0</v>
      </c>
      <c r="Z428" s="153">
        <f>IFERROR(VLOOKUP(TABLAINV[[#This Row],[Codigo Estado]],unds!O:P,2,0),"PEND.")</f>
        <v>2001</v>
      </c>
      <c r="AA428" s="153" t="str">
        <f t="shared" si="22"/>
        <v>CD09</v>
      </c>
      <c r="AB428" s="154">
        <f t="shared" ca="1" si="23"/>
        <v>45828</v>
      </c>
    </row>
    <row r="429" spans="1:28" s="156" customFormat="1" ht="24" customHeight="1" x14ac:dyDescent="0.2">
      <c r="A429" s="157" t="str">
        <f t="shared" si="21"/>
        <v>MRC01</v>
      </c>
      <c r="B429" s="145" t="str">
        <f>IF(TABLAINV[[#This Row],[Z]]="","",D429&amp;"."&amp;TEXT(E429,"000")&amp;"."&amp;TEXT(F429,"000")&amp;"."&amp;TEXT(G429,"000"))</f>
        <v>MR.C01.231.003</v>
      </c>
      <c r="C429" s="146"/>
      <c r="D429" s="147" t="s">
        <v>95</v>
      </c>
      <c r="E429" s="147" t="s">
        <v>96</v>
      </c>
      <c r="F429" s="147">
        <v>231</v>
      </c>
      <c r="G429" s="147">
        <v>3</v>
      </c>
      <c r="H429" s="147">
        <v>1028348</v>
      </c>
      <c r="I429" s="147" t="s">
        <v>469</v>
      </c>
      <c r="J429" s="158">
        <v>1</v>
      </c>
      <c r="K429" s="147" t="s">
        <v>64</v>
      </c>
      <c r="L429" s="148" t="s">
        <v>212</v>
      </c>
      <c r="M429" s="147" t="s">
        <v>99</v>
      </c>
      <c r="N429" s="146" t="s">
        <v>91</v>
      </c>
      <c r="O429" s="146">
        <v>1</v>
      </c>
      <c r="P429" s="148">
        <v>1</v>
      </c>
      <c r="Q429" s="148"/>
      <c r="R429" s="147"/>
      <c r="S429" s="149">
        <f>TABLAINV[[#This Row],[Conteo Físico]]-TABLAINV[[#This Row],[Cant. UND]]</f>
        <v>0</v>
      </c>
      <c r="T4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9" s="150" t="str">
        <f>IFERROR(IF(MOD(TABLAINV[[#This Row],[C]],2)=0,"PAR","IMPAR"),"Zona")</f>
        <v>IMPAR</v>
      </c>
      <c r="W429" s="151"/>
      <c r="X429" s="152">
        <f>IFERROR(IF(TABLAINV[[#This Row],[Cant. UND]]=0,TABLAINV[[#This Row],[PMV]]*TABLAINV[[#This Row],[Conteo Físico]],TABLAINV[[#This Row],[PMV]]*TABLAINV[[#This Row],[Cant. UND]]),0)</f>
        <v>0</v>
      </c>
      <c r="Y429" s="152">
        <f>IFERROR(ABS(TABLAINV[[#This Row],[PMV]]*TABLAINV[[#This Row],[Diferencia]]),0)</f>
        <v>0</v>
      </c>
      <c r="Z429" s="153">
        <f>IFERROR(VLOOKUP(TABLAINV[[#This Row],[Codigo Estado]],unds!O:P,2,0),"PEND.")</f>
        <v>2001</v>
      </c>
      <c r="AA429" s="153" t="str">
        <f t="shared" si="22"/>
        <v>CD09</v>
      </c>
      <c r="AB429" s="154">
        <f t="shared" ca="1" si="23"/>
        <v>45828</v>
      </c>
    </row>
    <row r="430" spans="1:28" s="156" customFormat="1" ht="24" customHeight="1" x14ac:dyDescent="0.2">
      <c r="A430" s="157" t="str">
        <f t="shared" si="21"/>
        <v>MRC01</v>
      </c>
      <c r="B430" s="145" t="str">
        <f>IF(TABLAINV[[#This Row],[Z]]="","",D430&amp;"."&amp;TEXT(E430,"000")&amp;"."&amp;TEXT(F430,"000")&amp;"."&amp;TEXT(G430,"000"))</f>
        <v>MR.C01.231.003</v>
      </c>
      <c r="C430" s="146"/>
      <c r="D430" s="147" t="s">
        <v>95</v>
      </c>
      <c r="E430" s="147" t="s">
        <v>96</v>
      </c>
      <c r="F430" s="147">
        <v>231</v>
      </c>
      <c r="G430" s="147">
        <v>3</v>
      </c>
      <c r="H430" s="147">
        <v>989048</v>
      </c>
      <c r="I430" s="147" t="s">
        <v>470</v>
      </c>
      <c r="J430" s="158">
        <v>3901</v>
      </c>
      <c r="K430" s="147" t="s">
        <v>64</v>
      </c>
      <c r="L430" s="148" t="s">
        <v>115</v>
      </c>
      <c r="M430" s="147" t="s">
        <v>99</v>
      </c>
      <c r="N430" s="146" t="s">
        <v>91</v>
      </c>
      <c r="O430" s="146">
        <v>3901</v>
      </c>
      <c r="P430" s="148">
        <v>3901</v>
      </c>
      <c r="Q430" s="148"/>
      <c r="R430" s="147"/>
      <c r="S430" s="149">
        <f>TABLAINV[[#This Row],[Conteo Físico]]-TABLAINV[[#This Row],[Cant. UND]]</f>
        <v>0</v>
      </c>
      <c r="T4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0" s="150" t="str">
        <f>IFERROR(IF(MOD(TABLAINV[[#This Row],[C]],2)=0,"PAR","IMPAR"),"Zona")</f>
        <v>IMPAR</v>
      </c>
      <c r="W430" s="151"/>
      <c r="X430" s="152">
        <f>IFERROR(IF(TABLAINV[[#This Row],[Cant. UND]]=0,TABLAINV[[#This Row],[PMV]]*TABLAINV[[#This Row],[Conteo Físico]],TABLAINV[[#This Row],[PMV]]*TABLAINV[[#This Row],[Cant. UND]]),0)</f>
        <v>0</v>
      </c>
      <c r="Y430" s="152">
        <f>IFERROR(ABS(TABLAINV[[#This Row],[PMV]]*TABLAINV[[#This Row],[Diferencia]]),0)</f>
        <v>0</v>
      </c>
      <c r="Z430" s="153">
        <f>IFERROR(VLOOKUP(TABLAINV[[#This Row],[Codigo Estado]],unds!O:P,2,0),"PEND.")</f>
        <v>2001</v>
      </c>
      <c r="AA430" s="153" t="str">
        <f t="shared" si="22"/>
        <v>CD09</v>
      </c>
      <c r="AB430" s="154">
        <f t="shared" ca="1" si="23"/>
        <v>45828</v>
      </c>
    </row>
    <row r="431" spans="1:28" s="156" customFormat="1" ht="24" customHeight="1" x14ac:dyDescent="0.2">
      <c r="A431" s="157" t="str">
        <f t="shared" ref="A431:A494" si="24">D431&amp;E431</f>
        <v>MRC01</v>
      </c>
      <c r="B431" s="145" t="str">
        <f>IF(TABLAINV[[#This Row],[Z]]="","",D431&amp;"."&amp;TEXT(E431,"000")&amp;"."&amp;TEXT(F431,"000")&amp;"."&amp;TEXT(G431,"000"))</f>
        <v>MR.C01.001.001</v>
      </c>
      <c r="C431" s="146"/>
      <c r="D431" s="147" t="s">
        <v>95</v>
      </c>
      <c r="E431" s="147" t="s">
        <v>96</v>
      </c>
      <c r="F431" s="147">
        <v>1</v>
      </c>
      <c r="G431" s="147">
        <v>1</v>
      </c>
      <c r="H431" s="147">
        <v>396035002</v>
      </c>
      <c r="I431" s="147" t="s">
        <v>97</v>
      </c>
      <c r="J431" s="158">
        <v>24</v>
      </c>
      <c r="K431" s="147" t="s">
        <v>64</v>
      </c>
      <c r="L431" s="148" t="s">
        <v>98</v>
      </c>
      <c r="M431" s="147" t="s">
        <v>99</v>
      </c>
      <c r="N431" s="146" t="s">
        <v>91</v>
      </c>
      <c r="O431" s="146">
        <v>24</v>
      </c>
      <c r="P431" s="148">
        <v>24</v>
      </c>
      <c r="Q431" s="148"/>
      <c r="R431" s="147"/>
      <c r="S431" s="149">
        <f>TABLAINV[[#This Row],[Conteo Físico]]-TABLAINV[[#This Row],[Cant. UND]]</f>
        <v>0</v>
      </c>
      <c r="T4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1" s="150" t="str">
        <f>IFERROR(IF(MOD(TABLAINV[[#This Row],[C]],2)=0,"PAR","IMPAR"),"Zona")</f>
        <v>IMPAR</v>
      </c>
      <c r="W431" s="151"/>
      <c r="X431" s="152">
        <f>IFERROR(IF(TABLAINV[[#This Row],[Cant. UND]]=0,TABLAINV[[#This Row],[PMV]]*TABLAINV[[#This Row],[Conteo Físico]],TABLAINV[[#This Row],[PMV]]*TABLAINV[[#This Row],[Cant. UND]]),0)</f>
        <v>0</v>
      </c>
      <c r="Y431" s="152">
        <f>IFERROR(ABS(TABLAINV[[#This Row],[PMV]]*TABLAINV[[#This Row],[Diferencia]]),0)</f>
        <v>0</v>
      </c>
      <c r="Z431" s="153">
        <f>IFERROR(VLOOKUP(TABLAINV[[#This Row],[Codigo Estado]],unds!O:P,2,0),"PEND.")</f>
        <v>2001</v>
      </c>
      <c r="AA431" s="153" t="str">
        <f t="shared" ref="AA431:AA494" si="25">$AA$1</f>
        <v>CD09</v>
      </c>
      <c r="AB431" s="159">
        <f t="shared" ref="AB431:AB494" ca="1" si="26">TODAY()</f>
        <v>45828</v>
      </c>
    </row>
    <row r="432" spans="1:28" s="156" customFormat="1" ht="24" customHeight="1" x14ac:dyDescent="0.2">
      <c r="A432" s="157" t="str">
        <f t="shared" si="24"/>
        <v>MRC01</v>
      </c>
      <c r="B432" s="145" t="str">
        <f>IF(TABLAINV[[#This Row],[Z]]="","",D432&amp;"."&amp;TEXT(E432,"000")&amp;"."&amp;TEXT(F432,"000")&amp;"."&amp;TEXT(G432,"000"))</f>
        <v>MR.C01.001.001</v>
      </c>
      <c r="C432" s="146"/>
      <c r="D432" s="147" t="s">
        <v>95</v>
      </c>
      <c r="E432" s="147" t="s">
        <v>96</v>
      </c>
      <c r="F432" s="147">
        <v>1</v>
      </c>
      <c r="G432" s="147">
        <v>1</v>
      </c>
      <c r="H432" s="147">
        <v>973055</v>
      </c>
      <c r="I432" s="147" t="s">
        <v>107</v>
      </c>
      <c r="J432" s="158">
        <v>1</v>
      </c>
      <c r="K432" s="147" t="s">
        <v>64</v>
      </c>
      <c r="L432" s="148" t="s">
        <v>108</v>
      </c>
      <c r="M432" s="147" t="s">
        <v>99</v>
      </c>
      <c r="N432" s="146" t="s">
        <v>91</v>
      </c>
      <c r="O432" s="146">
        <v>1</v>
      </c>
      <c r="P432" s="148">
        <v>1</v>
      </c>
      <c r="Q432" s="148"/>
      <c r="R432" s="147"/>
      <c r="S432" s="149">
        <f>TABLAINV[[#This Row],[Conteo Físico]]-TABLAINV[[#This Row],[Cant. UND]]</f>
        <v>0</v>
      </c>
      <c r="T4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2" s="150" t="str">
        <f>IFERROR(IF(MOD(TABLAINV[[#This Row],[C]],2)=0,"PAR","IMPAR"),"Zona")</f>
        <v>IMPAR</v>
      </c>
      <c r="W432" s="151"/>
      <c r="X432" s="152">
        <f>IFERROR(IF(TABLAINV[[#This Row],[Cant. UND]]=0,TABLAINV[[#This Row],[PMV]]*TABLAINV[[#This Row],[Conteo Físico]],TABLAINV[[#This Row],[PMV]]*TABLAINV[[#This Row],[Cant. UND]]),0)</f>
        <v>0</v>
      </c>
      <c r="Y432" s="152">
        <f>IFERROR(ABS(TABLAINV[[#This Row],[PMV]]*TABLAINV[[#This Row],[Diferencia]]),0)</f>
        <v>0</v>
      </c>
      <c r="Z432" s="153">
        <f>IFERROR(VLOOKUP(TABLAINV[[#This Row],[Codigo Estado]],unds!O:P,2,0),"PEND.")</f>
        <v>2001</v>
      </c>
      <c r="AA432" s="153" t="str">
        <f t="shared" si="25"/>
        <v>CD09</v>
      </c>
      <c r="AB432" s="159">
        <f t="shared" ca="1" si="26"/>
        <v>45828</v>
      </c>
    </row>
    <row r="433" spans="1:28" s="156" customFormat="1" ht="24" customHeight="1" x14ac:dyDescent="0.2">
      <c r="A433" s="157" t="str">
        <f t="shared" si="24"/>
        <v>MRC01</v>
      </c>
      <c r="B433" s="145" t="str">
        <f>IF(TABLAINV[[#This Row],[Z]]="","",D433&amp;"."&amp;TEXT(E433,"000")&amp;"."&amp;TEXT(F433,"000")&amp;"."&amp;TEXT(G433,"000"))</f>
        <v>MR.C01.001.003</v>
      </c>
      <c r="C433" s="146"/>
      <c r="D433" s="147" t="s">
        <v>95</v>
      </c>
      <c r="E433" s="147" t="s">
        <v>96</v>
      </c>
      <c r="F433" s="147">
        <v>1</v>
      </c>
      <c r="G433" s="147">
        <v>3</v>
      </c>
      <c r="H433" s="147">
        <v>3284</v>
      </c>
      <c r="I433" s="147" t="s">
        <v>109</v>
      </c>
      <c r="J433" s="158">
        <v>12</v>
      </c>
      <c r="K433" s="147" t="s">
        <v>64</v>
      </c>
      <c r="L433" s="148" t="s">
        <v>110</v>
      </c>
      <c r="M433" s="147" t="s">
        <v>111</v>
      </c>
      <c r="N433" s="146" t="s">
        <v>91</v>
      </c>
      <c r="O433" s="146">
        <v>12</v>
      </c>
      <c r="P433" s="148">
        <v>12</v>
      </c>
      <c r="Q433" s="148"/>
      <c r="R433" s="147"/>
      <c r="S433" s="149">
        <f>TABLAINV[[#This Row],[Conteo Físico]]-TABLAINV[[#This Row],[Cant. UND]]</f>
        <v>0</v>
      </c>
      <c r="T4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3" s="150" t="str">
        <f>IFERROR(IF(MOD(TABLAINV[[#This Row],[C]],2)=0,"PAR","IMPAR"),"Zona")</f>
        <v>IMPAR</v>
      </c>
      <c r="W433" s="151"/>
      <c r="X433" s="152">
        <f>IFERROR(IF(TABLAINV[[#This Row],[Cant. UND]]=0,TABLAINV[[#This Row],[PMV]]*TABLAINV[[#This Row],[Conteo Físico]],TABLAINV[[#This Row],[PMV]]*TABLAINV[[#This Row],[Cant. UND]]),0)</f>
        <v>0</v>
      </c>
      <c r="Y433" s="152">
        <f>IFERROR(ABS(TABLAINV[[#This Row],[PMV]]*TABLAINV[[#This Row],[Diferencia]]),0)</f>
        <v>0</v>
      </c>
      <c r="Z433" s="153">
        <f>IFERROR(VLOOKUP(TABLAINV[[#This Row],[Codigo Estado]],unds!O:P,2,0),"PEND.")</f>
        <v>2001</v>
      </c>
      <c r="AA433" s="153" t="str">
        <f t="shared" si="25"/>
        <v>CD09</v>
      </c>
      <c r="AB433" s="159">
        <f t="shared" ca="1" si="26"/>
        <v>45828</v>
      </c>
    </row>
    <row r="434" spans="1:28" s="156" customFormat="1" ht="24" customHeight="1" x14ac:dyDescent="0.2">
      <c r="A434" s="157" t="str">
        <f t="shared" si="24"/>
        <v>MRC01</v>
      </c>
      <c r="B434" s="145" t="str">
        <f>IF(TABLAINV[[#This Row],[Z]]="","",D434&amp;"."&amp;TEXT(E434,"000")&amp;"."&amp;TEXT(F434,"000")&amp;"."&amp;TEXT(G434,"000"))</f>
        <v>MR.C01.001.003</v>
      </c>
      <c r="C434" s="146"/>
      <c r="D434" s="147" t="s">
        <v>95</v>
      </c>
      <c r="E434" s="147" t="s">
        <v>96</v>
      </c>
      <c r="F434" s="147">
        <v>1</v>
      </c>
      <c r="G434" s="147">
        <v>3</v>
      </c>
      <c r="H434" s="147">
        <v>974466</v>
      </c>
      <c r="I434" s="147" t="s">
        <v>112</v>
      </c>
      <c r="J434" s="158">
        <v>72</v>
      </c>
      <c r="K434" s="147" t="s">
        <v>64</v>
      </c>
      <c r="L434" s="148" t="s">
        <v>113</v>
      </c>
      <c r="M434" s="147" t="s">
        <v>99</v>
      </c>
      <c r="N434" s="146" t="s">
        <v>91</v>
      </c>
      <c r="O434" s="146">
        <v>72</v>
      </c>
      <c r="P434" s="148">
        <v>72</v>
      </c>
      <c r="Q434" s="148"/>
      <c r="R434" s="147"/>
      <c r="S434" s="149">
        <f>TABLAINV[[#This Row],[Conteo Físico]]-TABLAINV[[#This Row],[Cant. UND]]</f>
        <v>0</v>
      </c>
      <c r="T4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4" s="150" t="str">
        <f>IFERROR(IF(MOD(TABLAINV[[#This Row],[C]],2)=0,"PAR","IMPAR"),"Zona")</f>
        <v>IMPAR</v>
      </c>
      <c r="W434" s="151"/>
      <c r="X434" s="152">
        <f>IFERROR(IF(TABLAINV[[#This Row],[Cant. UND]]=0,TABLAINV[[#This Row],[PMV]]*TABLAINV[[#This Row],[Conteo Físico]],TABLAINV[[#This Row],[PMV]]*TABLAINV[[#This Row],[Cant. UND]]),0)</f>
        <v>0</v>
      </c>
      <c r="Y434" s="152">
        <f>IFERROR(ABS(TABLAINV[[#This Row],[PMV]]*TABLAINV[[#This Row],[Diferencia]]),0)</f>
        <v>0</v>
      </c>
      <c r="Z434" s="153">
        <f>IFERROR(VLOOKUP(TABLAINV[[#This Row],[Codigo Estado]],unds!O:P,2,0),"PEND.")</f>
        <v>2001</v>
      </c>
      <c r="AA434" s="153" t="str">
        <f t="shared" si="25"/>
        <v>CD09</v>
      </c>
      <c r="AB434" s="159">
        <f t="shared" ca="1" si="26"/>
        <v>45828</v>
      </c>
    </row>
    <row r="435" spans="1:28" s="156" customFormat="1" ht="24" customHeight="1" x14ac:dyDescent="0.2">
      <c r="A435" s="157" t="str">
        <f t="shared" si="24"/>
        <v>MRC01</v>
      </c>
      <c r="B435" s="145" t="str">
        <f>IF(TABLAINV[[#This Row],[Z]]="","",D435&amp;"."&amp;TEXT(E435,"000")&amp;"."&amp;TEXT(F435,"000")&amp;"."&amp;TEXT(G435,"000"))</f>
        <v>MR.C01.002.002</v>
      </c>
      <c r="C435" s="146"/>
      <c r="D435" s="147" t="s">
        <v>95</v>
      </c>
      <c r="E435" s="147" t="s">
        <v>96</v>
      </c>
      <c r="F435" s="147">
        <v>2</v>
      </c>
      <c r="G435" s="147">
        <v>2</v>
      </c>
      <c r="H435" s="147">
        <v>317948</v>
      </c>
      <c r="I435" s="147" t="s">
        <v>114</v>
      </c>
      <c r="J435" s="158">
        <v>10</v>
      </c>
      <c r="K435" s="147" t="s">
        <v>64</v>
      </c>
      <c r="L435" s="148" t="s">
        <v>115</v>
      </c>
      <c r="M435" s="147" t="s">
        <v>99</v>
      </c>
      <c r="N435" s="146" t="s">
        <v>91</v>
      </c>
      <c r="O435" s="146">
        <v>10</v>
      </c>
      <c r="P435" s="148">
        <v>10</v>
      </c>
      <c r="Q435" s="148"/>
      <c r="R435" s="147"/>
      <c r="S435" s="149">
        <f>TABLAINV[[#This Row],[Conteo Físico]]-TABLAINV[[#This Row],[Cant. UND]]</f>
        <v>0</v>
      </c>
      <c r="T4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5" s="150" t="str">
        <f>IFERROR(IF(MOD(TABLAINV[[#This Row],[C]],2)=0,"PAR","IMPAR"),"Zona")</f>
        <v>PAR</v>
      </c>
      <c r="W435" s="151"/>
      <c r="X435" s="152">
        <f>IFERROR(IF(TABLAINV[[#This Row],[Cant. UND]]=0,TABLAINV[[#This Row],[PMV]]*TABLAINV[[#This Row],[Conteo Físico]],TABLAINV[[#This Row],[PMV]]*TABLAINV[[#This Row],[Cant. UND]]),0)</f>
        <v>0</v>
      </c>
      <c r="Y435" s="152">
        <f>IFERROR(ABS(TABLAINV[[#This Row],[PMV]]*TABLAINV[[#This Row],[Diferencia]]),0)</f>
        <v>0</v>
      </c>
      <c r="Z435" s="153">
        <f>IFERROR(VLOOKUP(TABLAINV[[#This Row],[Codigo Estado]],unds!O:P,2,0),"PEND.")</f>
        <v>2001</v>
      </c>
      <c r="AA435" s="153" t="str">
        <f t="shared" si="25"/>
        <v>CD09</v>
      </c>
      <c r="AB435" s="159">
        <f t="shared" ca="1" si="26"/>
        <v>45828</v>
      </c>
    </row>
    <row r="436" spans="1:28" s="156" customFormat="1" ht="24" customHeight="1" x14ac:dyDescent="0.2">
      <c r="A436" s="157" t="str">
        <f t="shared" si="24"/>
        <v>MRC01</v>
      </c>
      <c r="B436" s="145" t="str">
        <f>IF(TABLAINV[[#This Row],[Z]]="","",D436&amp;"."&amp;TEXT(E436,"000")&amp;"."&amp;TEXT(F436,"000")&amp;"."&amp;TEXT(G436,"000"))</f>
        <v>MR.C01.003.002</v>
      </c>
      <c r="C436" s="146"/>
      <c r="D436" s="147" t="s">
        <v>95</v>
      </c>
      <c r="E436" s="147" t="s">
        <v>96</v>
      </c>
      <c r="F436" s="147">
        <v>3</v>
      </c>
      <c r="G436" s="147">
        <v>2</v>
      </c>
      <c r="H436" s="147">
        <v>998919</v>
      </c>
      <c r="I436" s="147" t="s">
        <v>116</v>
      </c>
      <c r="J436" s="158">
        <v>2</v>
      </c>
      <c r="K436" s="147" t="s">
        <v>64</v>
      </c>
      <c r="L436" s="148" t="s">
        <v>117</v>
      </c>
      <c r="M436" s="147" t="s">
        <v>99</v>
      </c>
      <c r="N436" s="146" t="s">
        <v>91</v>
      </c>
      <c r="O436" s="146">
        <v>2</v>
      </c>
      <c r="P436" s="148">
        <v>2</v>
      </c>
      <c r="Q436" s="148"/>
      <c r="R436" s="147"/>
      <c r="S436" s="149">
        <f>TABLAINV[[#This Row],[Conteo Físico]]-TABLAINV[[#This Row],[Cant. UND]]</f>
        <v>0</v>
      </c>
      <c r="T4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6" s="150" t="str">
        <f>IFERROR(IF(MOD(TABLAINV[[#This Row],[C]],2)=0,"PAR","IMPAR"),"Zona")</f>
        <v>IMPAR</v>
      </c>
      <c r="W436" s="151"/>
      <c r="X436" s="152">
        <f>IFERROR(IF(TABLAINV[[#This Row],[Cant. UND]]=0,TABLAINV[[#This Row],[PMV]]*TABLAINV[[#This Row],[Conteo Físico]],TABLAINV[[#This Row],[PMV]]*TABLAINV[[#This Row],[Cant. UND]]),0)</f>
        <v>0</v>
      </c>
      <c r="Y436" s="152">
        <f>IFERROR(ABS(TABLAINV[[#This Row],[PMV]]*TABLAINV[[#This Row],[Diferencia]]),0)</f>
        <v>0</v>
      </c>
      <c r="Z436" s="153">
        <f>IFERROR(VLOOKUP(TABLAINV[[#This Row],[Codigo Estado]],unds!O:P,2,0),"PEND.")</f>
        <v>2001</v>
      </c>
      <c r="AA436" s="153" t="str">
        <f t="shared" si="25"/>
        <v>CD09</v>
      </c>
      <c r="AB436" s="159">
        <f t="shared" ca="1" si="26"/>
        <v>45828</v>
      </c>
    </row>
    <row r="437" spans="1:28" s="156" customFormat="1" ht="24" customHeight="1" x14ac:dyDescent="0.2">
      <c r="A437" s="157" t="str">
        <f t="shared" si="24"/>
        <v>MRC01</v>
      </c>
      <c r="B437" s="145" t="str">
        <f>IF(TABLAINV[[#This Row],[Z]]="","",D437&amp;"."&amp;TEXT(E437,"000")&amp;"."&amp;TEXT(F437,"000")&amp;"."&amp;TEXT(G437,"000"))</f>
        <v>MR.C01.004.002</v>
      </c>
      <c r="C437" s="146"/>
      <c r="D437" s="147" t="s">
        <v>95</v>
      </c>
      <c r="E437" s="147" t="s">
        <v>96</v>
      </c>
      <c r="F437" s="147">
        <v>4</v>
      </c>
      <c r="G437" s="147">
        <v>2</v>
      </c>
      <c r="H437" s="147">
        <v>70841002</v>
      </c>
      <c r="I437" s="147" t="s">
        <v>118</v>
      </c>
      <c r="J437" s="158">
        <v>72</v>
      </c>
      <c r="K437" s="147" t="s">
        <v>64</v>
      </c>
      <c r="L437" s="148" t="s">
        <v>115</v>
      </c>
      <c r="M437" s="147" t="s">
        <v>99</v>
      </c>
      <c r="N437" s="146" t="s">
        <v>91</v>
      </c>
      <c r="O437" s="146">
        <v>72</v>
      </c>
      <c r="P437" s="148">
        <v>72</v>
      </c>
      <c r="Q437" s="148"/>
      <c r="R437" s="147"/>
      <c r="S437" s="149">
        <f>TABLAINV[[#This Row],[Conteo Físico]]-TABLAINV[[#This Row],[Cant. UND]]</f>
        <v>0</v>
      </c>
      <c r="T4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7" s="150" t="str">
        <f>IFERROR(IF(MOD(TABLAINV[[#This Row],[C]],2)=0,"PAR","IMPAR"),"Zona")</f>
        <v>PAR</v>
      </c>
      <c r="W437" s="151"/>
      <c r="X437" s="152">
        <f>IFERROR(IF(TABLAINV[[#This Row],[Cant. UND]]=0,TABLAINV[[#This Row],[PMV]]*TABLAINV[[#This Row],[Conteo Físico]],TABLAINV[[#This Row],[PMV]]*TABLAINV[[#This Row],[Cant. UND]]),0)</f>
        <v>0</v>
      </c>
      <c r="Y437" s="152">
        <f>IFERROR(ABS(TABLAINV[[#This Row],[PMV]]*TABLAINV[[#This Row],[Diferencia]]),0)</f>
        <v>0</v>
      </c>
      <c r="Z437" s="153">
        <f>IFERROR(VLOOKUP(TABLAINV[[#This Row],[Codigo Estado]],unds!O:P,2,0),"PEND.")</f>
        <v>2001</v>
      </c>
      <c r="AA437" s="153" t="str">
        <f t="shared" si="25"/>
        <v>CD09</v>
      </c>
      <c r="AB437" s="159">
        <f t="shared" ca="1" si="26"/>
        <v>45828</v>
      </c>
    </row>
    <row r="438" spans="1:28" s="156" customFormat="1" ht="24" customHeight="1" x14ac:dyDescent="0.2">
      <c r="A438" s="157" t="str">
        <f t="shared" si="24"/>
        <v>MRC01</v>
      </c>
      <c r="B438" s="145" t="str">
        <f>IF(TABLAINV[[#This Row],[Z]]="","",D438&amp;"."&amp;TEXT(E438,"000")&amp;"."&amp;TEXT(F438,"000")&amp;"."&amp;TEXT(G438,"000"))</f>
        <v>MR.C01.005.002</v>
      </c>
      <c r="C438" s="146"/>
      <c r="D438" s="147" t="s">
        <v>95</v>
      </c>
      <c r="E438" s="147" t="s">
        <v>96</v>
      </c>
      <c r="F438" s="147">
        <v>5</v>
      </c>
      <c r="G438" s="147">
        <v>2</v>
      </c>
      <c r="H438" s="147">
        <v>974003</v>
      </c>
      <c r="I438" s="147" t="s">
        <v>119</v>
      </c>
      <c r="J438" s="158">
        <v>1</v>
      </c>
      <c r="K438" s="147" t="s">
        <v>64</v>
      </c>
      <c r="L438" s="148" t="s">
        <v>113</v>
      </c>
      <c r="M438" s="147" t="s">
        <v>99</v>
      </c>
      <c r="N438" s="146" t="s">
        <v>91</v>
      </c>
      <c r="O438" s="146">
        <v>1</v>
      </c>
      <c r="P438" s="148">
        <v>1</v>
      </c>
      <c r="Q438" s="148"/>
      <c r="R438" s="147"/>
      <c r="S438" s="149">
        <f>TABLAINV[[#This Row],[Conteo Físico]]-TABLAINV[[#This Row],[Cant. UND]]</f>
        <v>0</v>
      </c>
      <c r="T4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8" s="150" t="str">
        <f>IFERROR(IF(MOD(TABLAINV[[#This Row],[C]],2)=0,"PAR","IMPAR"),"Zona")</f>
        <v>IMPAR</v>
      </c>
      <c r="W438" s="151"/>
      <c r="X438" s="152">
        <f>IFERROR(IF(TABLAINV[[#This Row],[Cant. UND]]=0,TABLAINV[[#This Row],[PMV]]*TABLAINV[[#This Row],[Conteo Físico]],TABLAINV[[#This Row],[PMV]]*TABLAINV[[#This Row],[Cant. UND]]),0)</f>
        <v>0</v>
      </c>
      <c r="Y438" s="152">
        <f>IFERROR(ABS(TABLAINV[[#This Row],[PMV]]*TABLAINV[[#This Row],[Diferencia]]),0)</f>
        <v>0</v>
      </c>
      <c r="Z438" s="153">
        <f>IFERROR(VLOOKUP(TABLAINV[[#This Row],[Codigo Estado]],unds!O:P,2,0),"PEND.")</f>
        <v>2001</v>
      </c>
      <c r="AA438" s="153" t="str">
        <f t="shared" si="25"/>
        <v>CD09</v>
      </c>
      <c r="AB438" s="159">
        <f t="shared" ca="1" si="26"/>
        <v>45828</v>
      </c>
    </row>
    <row r="439" spans="1:28" s="156" customFormat="1" ht="24" customHeight="1" x14ac:dyDescent="0.2">
      <c r="A439" s="157" t="str">
        <f t="shared" si="24"/>
        <v>MRC01</v>
      </c>
      <c r="B439" s="145" t="str">
        <f>IF(TABLAINV[[#This Row],[Z]]="","",D439&amp;"."&amp;TEXT(E439,"000")&amp;"."&amp;TEXT(F439,"000")&amp;"."&amp;TEXT(G439,"000"))</f>
        <v>MR.C01.007.002</v>
      </c>
      <c r="C439" s="146"/>
      <c r="D439" s="147" t="s">
        <v>95</v>
      </c>
      <c r="E439" s="147" t="s">
        <v>96</v>
      </c>
      <c r="F439" s="147">
        <v>7</v>
      </c>
      <c r="G439" s="147">
        <v>2</v>
      </c>
      <c r="H439" s="147">
        <v>733868</v>
      </c>
      <c r="I439" s="147" t="s">
        <v>120</v>
      </c>
      <c r="J439" s="158">
        <v>1</v>
      </c>
      <c r="K439" s="147" t="s">
        <v>64</v>
      </c>
      <c r="L439" s="148" t="s">
        <v>113</v>
      </c>
      <c r="M439" s="147" t="s">
        <v>99</v>
      </c>
      <c r="N439" s="146" t="s">
        <v>91</v>
      </c>
      <c r="O439" s="146">
        <v>1</v>
      </c>
      <c r="P439" s="148">
        <v>1</v>
      </c>
      <c r="Q439" s="148"/>
      <c r="R439" s="147"/>
      <c r="S439" s="149">
        <f>TABLAINV[[#This Row],[Conteo Físico]]-TABLAINV[[#This Row],[Cant. UND]]</f>
        <v>0</v>
      </c>
      <c r="T4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9" s="150" t="str">
        <f>IFERROR(IF(MOD(TABLAINV[[#This Row],[C]],2)=0,"PAR","IMPAR"),"Zona")</f>
        <v>IMPAR</v>
      </c>
      <c r="W439" s="151"/>
      <c r="X439" s="152">
        <f>IFERROR(IF(TABLAINV[[#This Row],[Cant. UND]]=0,TABLAINV[[#This Row],[PMV]]*TABLAINV[[#This Row],[Conteo Físico]],TABLAINV[[#This Row],[PMV]]*TABLAINV[[#This Row],[Cant. UND]]),0)</f>
        <v>0</v>
      </c>
      <c r="Y439" s="152">
        <f>IFERROR(ABS(TABLAINV[[#This Row],[PMV]]*TABLAINV[[#This Row],[Diferencia]]),0)</f>
        <v>0</v>
      </c>
      <c r="Z439" s="153">
        <f>IFERROR(VLOOKUP(TABLAINV[[#This Row],[Codigo Estado]],unds!O:P,2,0),"PEND.")</f>
        <v>2001</v>
      </c>
      <c r="AA439" s="153" t="str">
        <f t="shared" si="25"/>
        <v>CD09</v>
      </c>
      <c r="AB439" s="159">
        <f t="shared" ca="1" si="26"/>
        <v>45828</v>
      </c>
    </row>
    <row r="440" spans="1:28" s="156" customFormat="1" ht="24" customHeight="1" x14ac:dyDescent="0.2">
      <c r="A440" s="157" t="str">
        <f t="shared" si="24"/>
        <v>MRC01</v>
      </c>
      <c r="B440" s="145" t="str">
        <f>IF(TABLAINV[[#This Row],[Z]]="","",D440&amp;"."&amp;TEXT(E440,"000")&amp;"."&amp;TEXT(F440,"000")&amp;"."&amp;TEXT(G440,"000"))</f>
        <v>MR.C01.008.002</v>
      </c>
      <c r="C440" s="146"/>
      <c r="D440" s="147" t="s">
        <v>95</v>
      </c>
      <c r="E440" s="147" t="s">
        <v>96</v>
      </c>
      <c r="F440" s="147">
        <v>8</v>
      </c>
      <c r="G440" s="147">
        <v>2</v>
      </c>
      <c r="H440" s="147">
        <v>974000</v>
      </c>
      <c r="I440" s="147" t="s">
        <v>121</v>
      </c>
      <c r="J440" s="158">
        <v>1</v>
      </c>
      <c r="K440" s="147" t="s">
        <v>64</v>
      </c>
      <c r="L440" s="148" t="s">
        <v>113</v>
      </c>
      <c r="M440" s="147" t="s">
        <v>99</v>
      </c>
      <c r="N440" s="146" t="s">
        <v>91</v>
      </c>
      <c r="O440" s="146">
        <v>1</v>
      </c>
      <c r="P440" s="148">
        <v>1</v>
      </c>
      <c r="Q440" s="148"/>
      <c r="R440" s="147"/>
      <c r="S440" s="149">
        <f>TABLAINV[[#This Row],[Conteo Físico]]-TABLAINV[[#This Row],[Cant. UND]]</f>
        <v>0</v>
      </c>
      <c r="T4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0" s="150" t="str">
        <f>IFERROR(IF(MOD(TABLAINV[[#This Row],[C]],2)=0,"PAR","IMPAR"),"Zona")</f>
        <v>PAR</v>
      </c>
      <c r="W440" s="151"/>
      <c r="X440" s="152">
        <f>IFERROR(IF(TABLAINV[[#This Row],[Cant. UND]]=0,TABLAINV[[#This Row],[PMV]]*TABLAINV[[#This Row],[Conteo Físico]],TABLAINV[[#This Row],[PMV]]*TABLAINV[[#This Row],[Cant. UND]]),0)</f>
        <v>0</v>
      </c>
      <c r="Y440" s="152">
        <f>IFERROR(ABS(TABLAINV[[#This Row],[PMV]]*TABLAINV[[#This Row],[Diferencia]]),0)</f>
        <v>0</v>
      </c>
      <c r="Z440" s="153">
        <f>IFERROR(VLOOKUP(TABLAINV[[#This Row],[Codigo Estado]],unds!O:P,2,0),"PEND.")</f>
        <v>2001</v>
      </c>
      <c r="AA440" s="153" t="str">
        <f t="shared" si="25"/>
        <v>CD09</v>
      </c>
      <c r="AB440" s="159">
        <f t="shared" ca="1" si="26"/>
        <v>45828</v>
      </c>
    </row>
    <row r="441" spans="1:28" s="156" customFormat="1" ht="24" customHeight="1" x14ac:dyDescent="0.2">
      <c r="A441" s="157" t="str">
        <f t="shared" si="24"/>
        <v>MRC01</v>
      </c>
      <c r="B441" s="145" t="str">
        <f>IF(TABLAINV[[#This Row],[Z]]="","",D441&amp;"."&amp;TEXT(E441,"000")&amp;"."&amp;TEXT(F441,"000")&amp;"."&amp;TEXT(G441,"000"))</f>
        <v>MR.C01.011.002</v>
      </c>
      <c r="C441" s="146"/>
      <c r="D441" s="147" t="s">
        <v>95</v>
      </c>
      <c r="E441" s="147" t="s">
        <v>96</v>
      </c>
      <c r="F441" s="147">
        <v>11</v>
      </c>
      <c r="G441" s="147">
        <v>2</v>
      </c>
      <c r="H441" s="147">
        <v>4248</v>
      </c>
      <c r="I441" s="147" t="s">
        <v>122</v>
      </c>
      <c r="J441" s="158">
        <v>9</v>
      </c>
      <c r="K441" s="147" t="s">
        <v>64</v>
      </c>
      <c r="L441" s="148" t="s">
        <v>123</v>
      </c>
      <c r="M441" s="147" t="s">
        <v>111</v>
      </c>
      <c r="N441" s="146" t="s">
        <v>91</v>
      </c>
      <c r="O441" s="146">
        <v>9</v>
      </c>
      <c r="P441" s="148">
        <v>9</v>
      </c>
      <c r="Q441" s="148"/>
      <c r="R441" s="147"/>
      <c r="S441" s="149">
        <f>TABLAINV[[#This Row],[Conteo Físico]]-TABLAINV[[#This Row],[Cant. UND]]</f>
        <v>0</v>
      </c>
      <c r="T4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1" s="150" t="str">
        <f>IFERROR(IF(MOD(TABLAINV[[#This Row],[C]],2)=0,"PAR","IMPAR"),"Zona")</f>
        <v>IMPAR</v>
      </c>
      <c r="W441" s="151"/>
      <c r="X441" s="152">
        <f>IFERROR(IF(TABLAINV[[#This Row],[Cant. UND]]=0,TABLAINV[[#This Row],[PMV]]*TABLAINV[[#This Row],[Conteo Físico]],TABLAINV[[#This Row],[PMV]]*TABLAINV[[#This Row],[Cant. UND]]),0)</f>
        <v>0</v>
      </c>
      <c r="Y441" s="152">
        <f>IFERROR(ABS(TABLAINV[[#This Row],[PMV]]*TABLAINV[[#This Row],[Diferencia]]),0)</f>
        <v>0</v>
      </c>
      <c r="Z441" s="153">
        <f>IFERROR(VLOOKUP(TABLAINV[[#This Row],[Codigo Estado]],unds!O:P,2,0),"PEND.")</f>
        <v>2001</v>
      </c>
      <c r="AA441" s="153" t="str">
        <f t="shared" si="25"/>
        <v>CD09</v>
      </c>
      <c r="AB441" s="159">
        <f t="shared" ca="1" si="26"/>
        <v>45828</v>
      </c>
    </row>
    <row r="442" spans="1:28" s="156" customFormat="1" ht="24" customHeight="1" x14ac:dyDescent="0.2">
      <c r="A442" s="157" t="str">
        <f t="shared" si="24"/>
        <v>MRC01</v>
      </c>
      <c r="B442" s="145" t="str">
        <f>IF(TABLAINV[[#This Row],[Z]]="","",D442&amp;"."&amp;TEXT(E442,"000")&amp;"."&amp;TEXT(F442,"000")&amp;"."&amp;TEXT(G442,"000"))</f>
        <v>MR.C01.014.001</v>
      </c>
      <c r="C442" s="146"/>
      <c r="D442" s="147" t="s">
        <v>95</v>
      </c>
      <c r="E442" s="147" t="s">
        <v>96</v>
      </c>
      <c r="F442" s="147">
        <v>14</v>
      </c>
      <c r="G442" s="147">
        <v>1</v>
      </c>
      <c r="H442" s="147">
        <v>112570</v>
      </c>
      <c r="I442" s="147" t="s">
        <v>124</v>
      </c>
      <c r="J442" s="158">
        <v>24</v>
      </c>
      <c r="K442" s="147" t="s">
        <v>64</v>
      </c>
      <c r="L442" s="148" t="s">
        <v>125</v>
      </c>
      <c r="M442" s="147" t="s">
        <v>99</v>
      </c>
      <c r="N442" s="146" t="s">
        <v>91</v>
      </c>
      <c r="O442" s="146">
        <v>24</v>
      </c>
      <c r="P442" s="148">
        <v>24</v>
      </c>
      <c r="Q442" s="148"/>
      <c r="R442" s="147"/>
      <c r="S442" s="149">
        <f>TABLAINV[[#This Row],[Conteo Físico]]-TABLAINV[[#This Row],[Cant. UND]]</f>
        <v>0</v>
      </c>
      <c r="T4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2" s="150" t="str">
        <f>IFERROR(IF(MOD(TABLAINV[[#This Row],[C]],2)=0,"PAR","IMPAR"),"Zona")</f>
        <v>PAR</v>
      </c>
      <c r="W442" s="151"/>
      <c r="X442" s="152">
        <f>IFERROR(IF(TABLAINV[[#This Row],[Cant. UND]]=0,TABLAINV[[#This Row],[PMV]]*TABLAINV[[#This Row],[Conteo Físico]],TABLAINV[[#This Row],[PMV]]*TABLAINV[[#This Row],[Cant. UND]]),0)</f>
        <v>0</v>
      </c>
      <c r="Y442" s="152">
        <f>IFERROR(ABS(TABLAINV[[#This Row],[PMV]]*TABLAINV[[#This Row],[Diferencia]]),0)</f>
        <v>0</v>
      </c>
      <c r="Z442" s="153">
        <f>IFERROR(VLOOKUP(TABLAINV[[#This Row],[Codigo Estado]],unds!O:P,2,0),"PEND.")</f>
        <v>2001</v>
      </c>
      <c r="AA442" s="153" t="str">
        <f t="shared" si="25"/>
        <v>CD09</v>
      </c>
      <c r="AB442" s="159">
        <f t="shared" ca="1" si="26"/>
        <v>45828</v>
      </c>
    </row>
    <row r="443" spans="1:28" s="156" customFormat="1" ht="24" customHeight="1" x14ac:dyDescent="0.2">
      <c r="A443" s="157" t="str">
        <f t="shared" si="24"/>
        <v>MRC01</v>
      </c>
      <c r="B443" s="145" t="str">
        <f>IF(TABLAINV[[#This Row],[Z]]="","",D443&amp;"."&amp;TEXT(E443,"000")&amp;"."&amp;TEXT(F443,"000")&amp;"."&amp;TEXT(G443,"000"))</f>
        <v>MR.C01.015.002</v>
      </c>
      <c r="C443" s="146"/>
      <c r="D443" s="147" t="s">
        <v>95</v>
      </c>
      <c r="E443" s="147" t="s">
        <v>96</v>
      </c>
      <c r="F443" s="147">
        <v>15</v>
      </c>
      <c r="G443" s="147">
        <v>2</v>
      </c>
      <c r="H443" s="147">
        <v>342608</v>
      </c>
      <c r="I443" s="147" t="s">
        <v>126</v>
      </c>
      <c r="J443" s="158">
        <v>1</v>
      </c>
      <c r="K443" s="147" t="s">
        <v>64</v>
      </c>
      <c r="L443" s="148" t="s">
        <v>113</v>
      </c>
      <c r="M443" s="147" t="s">
        <v>99</v>
      </c>
      <c r="N443" s="146" t="s">
        <v>91</v>
      </c>
      <c r="O443" s="146">
        <v>1</v>
      </c>
      <c r="P443" s="148">
        <v>1</v>
      </c>
      <c r="Q443" s="148"/>
      <c r="R443" s="147"/>
      <c r="S443" s="149">
        <f>TABLAINV[[#This Row],[Conteo Físico]]-TABLAINV[[#This Row],[Cant. UND]]</f>
        <v>0</v>
      </c>
      <c r="T4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3" s="150" t="str">
        <f>IFERROR(IF(MOD(TABLAINV[[#This Row],[C]],2)=0,"PAR","IMPAR"),"Zona")</f>
        <v>IMPAR</v>
      </c>
      <c r="W443" s="151"/>
      <c r="X443" s="152">
        <f>IFERROR(IF(TABLAINV[[#This Row],[Cant. UND]]=0,TABLAINV[[#This Row],[PMV]]*TABLAINV[[#This Row],[Conteo Físico]],TABLAINV[[#This Row],[PMV]]*TABLAINV[[#This Row],[Cant. UND]]),0)</f>
        <v>0</v>
      </c>
      <c r="Y443" s="152">
        <f>IFERROR(ABS(TABLAINV[[#This Row],[PMV]]*TABLAINV[[#This Row],[Diferencia]]),0)</f>
        <v>0</v>
      </c>
      <c r="Z443" s="153">
        <f>IFERROR(VLOOKUP(TABLAINV[[#This Row],[Codigo Estado]],unds!O:P,2,0),"PEND.")</f>
        <v>2001</v>
      </c>
      <c r="AA443" s="153" t="str">
        <f t="shared" si="25"/>
        <v>CD09</v>
      </c>
      <c r="AB443" s="159">
        <f t="shared" ca="1" si="26"/>
        <v>45828</v>
      </c>
    </row>
    <row r="444" spans="1:28" s="156" customFormat="1" ht="24" customHeight="1" x14ac:dyDescent="0.2">
      <c r="A444" s="157" t="str">
        <f t="shared" si="24"/>
        <v>MRC01</v>
      </c>
      <c r="B444" s="145" t="str">
        <f>IF(TABLAINV[[#This Row],[Z]]="","",D444&amp;"."&amp;TEXT(E444,"000")&amp;"."&amp;TEXT(F444,"000")&amp;"."&amp;TEXT(G444,"000"))</f>
        <v>MR.C01.015.002</v>
      </c>
      <c r="C444" s="146"/>
      <c r="D444" s="147" t="s">
        <v>95</v>
      </c>
      <c r="E444" s="147" t="s">
        <v>96</v>
      </c>
      <c r="F444" s="147">
        <v>15</v>
      </c>
      <c r="G444" s="147">
        <v>2</v>
      </c>
      <c r="H444" s="147">
        <v>56462003</v>
      </c>
      <c r="I444" s="147" t="s">
        <v>127</v>
      </c>
      <c r="J444" s="158">
        <v>12</v>
      </c>
      <c r="K444" s="147" t="s">
        <v>64</v>
      </c>
      <c r="L444" s="148" t="s">
        <v>115</v>
      </c>
      <c r="M444" s="147" t="s">
        <v>99</v>
      </c>
      <c r="N444" s="146" t="s">
        <v>91</v>
      </c>
      <c r="O444" s="146">
        <v>12</v>
      </c>
      <c r="P444" s="148">
        <v>12</v>
      </c>
      <c r="Q444" s="148"/>
      <c r="R444" s="147"/>
      <c r="S444" s="149">
        <f>TABLAINV[[#This Row],[Conteo Físico]]-TABLAINV[[#This Row],[Cant. UND]]</f>
        <v>0</v>
      </c>
      <c r="T4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4" s="150" t="str">
        <f>IFERROR(IF(MOD(TABLAINV[[#This Row],[C]],2)=0,"PAR","IMPAR"),"Zona")</f>
        <v>IMPAR</v>
      </c>
      <c r="W444" s="151"/>
      <c r="X444" s="152">
        <f>IFERROR(IF(TABLAINV[[#This Row],[Cant. UND]]=0,TABLAINV[[#This Row],[PMV]]*TABLAINV[[#This Row],[Conteo Físico]],TABLAINV[[#This Row],[PMV]]*TABLAINV[[#This Row],[Cant. UND]]),0)</f>
        <v>0</v>
      </c>
      <c r="Y444" s="152">
        <f>IFERROR(ABS(TABLAINV[[#This Row],[PMV]]*TABLAINV[[#This Row],[Diferencia]]),0)</f>
        <v>0</v>
      </c>
      <c r="Z444" s="153">
        <f>IFERROR(VLOOKUP(TABLAINV[[#This Row],[Codigo Estado]],unds!O:P,2,0),"PEND.")</f>
        <v>2001</v>
      </c>
      <c r="AA444" s="153" t="str">
        <f t="shared" si="25"/>
        <v>CD09</v>
      </c>
      <c r="AB444" s="159">
        <f t="shared" ca="1" si="26"/>
        <v>45828</v>
      </c>
    </row>
    <row r="445" spans="1:28" s="156" customFormat="1" ht="24" customHeight="1" x14ac:dyDescent="0.2">
      <c r="A445" s="157" t="str">
        <f t="shared" si="24"/>
        <v>MRC01</v>
      </c>
      <c r="B445" s="145" t="str">
        <f>IF(TABLAINV[[#This Row],[Z]]="","",D445&amp;"."&amp;TEXT(E445,"000")&amp;"."&amp;TEXT(F445,"000")&amp;"."&amp;TEXT(G445,"000"))</f>
        <v>MR.C01.027.002</v>
      </c>
      <c r="C445" s="146"/>
      <c r="D445" s="147" t="s">
        <v>95</v>
      </c>
      <c r="E445" s="147" t="s">
        <v>96</v>
      </c>
      <c r="F445" s="147">
        <v>27</v>
      </c>
      <c r="G445" s="147">
        <v>2</v>
      </c>
      <c r="H445" s="147">
        <v>353462002</v>
      </c>
      <c r="I445" s="147" t="s">
        <v>128</v>
      </c>
      <c r="J445" s="158">
        <v>6</v>
      </c>
      <c r="K445" s="147" t="s">
        <v>64</v>
      </c>
      <c r="L445" s="148" t="s">
        <v>115</v>
      </c>
      <c r="M445" s="147" t="s">
        <v>99</v>
      </c>
      <c r="N445" s="146" t="s">
        <v>91</v>
      </c>
      <c r="O445" s="146">
        <v>6</v>
      </c>
      <c r="P445" s="148">
        <v>6</v>
      </c>
      <c r="Q445" s="148"/>
      <c r="R445" s="147"/>
      <c r="S445" s="149">
        <f>TABLAINV[[#This Row],[Conteo Físico]]-TABLAINV[[#This Row],[Cant. UND]]</f>
        <v>0</v>
      </c>
      <c r="T4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5" s="150" t="str">
        <f>IFERROR(IF(MOD(TABLAINV[[#This Row],[C]],2)=0,"PAR","IMPAR"),"Zona")</f>
        <v>IMPAR</v>
      </c>
      <c r="W445" s="151"/>
      <c r="X445" s="152">
        <f>IFERROR(IF(TABLAINV[[#This Row],[Cant. UND]]=0,TABLAINV[[#This Row],[PMV]]*TABLAINV[[#This Row],[Conteo Físico]],TABLAINV[[#This Row],[PMV]]*TABLAINV[[#This Row],[Cant. UND]]),0)</f>
        <v>0</v>
      </c>
      <c r="Y445" s="152">
        <f>IFERROR(ABS(TABLAINV[[#This Row],[PMV]]*TABLAINV[[#This Row],[Diferencia]]),0)</f>
        <v>0</v>
      </c>
      <c r="Z445" s="153">
        <f>IFERROR(VLOOKUP(TABLAINV[[#This Row],[Codigo Estado]],unds!O:P,2,0),"PEND.")</f>
        <v>2001</v>
      </c>
      <c r="AA445" s="153" t="str">
        <f t="shared" si="25"/>
        <v>CD09</v>
      </c>
      <c r="AB445" s="159">
        <f t="shared" ca="1" si="26"/>
        <v>45828</v>
      </c>
    </row>
    <row r="446" spans="1:28" s="156" customFormat="1" ht="24" customHeight="1" x14ac:dyDescent="0.2">
      <c r="A446" s="157" t="str">
        <f t="shared" si="24"/>
        <v>MRC01</v>
      </c>
      <c r="B446" s="145" t="str">
        <f>IF(TABLAINV[[#This Row],[Z]]="","",D446&amp;"."&amp;TEXT(E446,"000")&amp;"."&amp;TEXT(F446,"000")&amp;"."&amp;TEXT(G446,"000"))</f>
        <v>MR.C01.035.001</v>
      </c>
      <c r="C446" s="146"/>
      <c r="D446" s="147" t="s">
        <v>95</v>
      </c>
      <c r="E446" s="147" t="s">
        <v>96</v>
      </c>
      <c r="F446" s="147">
        <v>35</v>
      </c>
      <c r="G446" s="147">
        <v>1</v>
      </c>
      <c r="H446" s="147">
        <v>913115</v>
      </c>
      <c r="I446" s="147" t="s">
        <v>129</v>
      </c>
      <c r="J446" s="158">
        <v>12</v>
      </c>
      <c r="K446" s="147" t="s">
        <v>64</v>
      </c>
      <c r="L446" s="148" t="s">
        <v>115</v>
      </c>
      <c r="M446" s="147" t="s">
        <v>99</v>
      </c>
      <c r="N446" s="146" t="s">
        <v>91</v>
      </c>
      <c r="O446" s="146">
        <v>12</v>
      </c>
      <c r="P446" s="148">
        <v>12</v>
      </c>
      <c r="Q446" s="148"/>
      <c r="R446" s="147"/>
      <c r="S446" s="149">
        <f>TABLAINV[[#This Row],[Conteo Físico]]-TABLAINV[[#This Row],[Cant. UND]]</f>
        <v>0</v>
      </c>
      <c r="T4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6" s="150" t="str">
        <f>IFERROR(IF(MOD(TABLAINV[[#This Row],[C]],2)=0,"PAR","IMPAR"),"Zona")</f>
        <v>IMPAR</v>
      </c>
      <c r="W446" s="151"/>
      <c r="X446" s="152">
        <f>IFERROR(IF(TABLAINV[[#This Row],[Cant. UND]]=0,TABLAINV[[#This Row],[PMV]]*TABLAINV[[#This Row],[Conteo Físico]],TABLAINV[[#This Row],[PMV]]*TABLAINV[[#This Row],[Cant. UND]]),0)</f>
        <v>0</v>
      </c>
      <c r="Y446" s="152">
        <f>IFERROR(ABS(TABLAINV[[#This Row],[PMV]]*TABLAINV[[#This Row],[Diferencia]]),0)</f>
        <v>0</v>
      </c>
      <c r="Z446" s="153">
        <f>IFERROR(VLOOKUP(TABLAINV[[#This Row],[Codigo Estado]],unds!O:P,2,0),"PEND.")</f>
        <v>2001</v>
      </c>
      <c r="AA446" s="153" t="str">
        <f t="shared" si="25"/>
        <v>CD09</v>
      </c>
      <c r="AB446" s="159">
        <f t="shared" ca="1" si="26"/>
        <v>45828</v>
      </c>
    </row>
    <row r="447" spans="1:28" s="156" customFormat="1" ht="24" customHeight="1" x14ac:dyDescent="0.2">
      <c r="A447" s="157" t="str">
        <f t="shared" si="24"/>
        <v>MRC01</v>
      </c>
      <c r="B447" s="145" t="str">
        <f>IF(TABLAINV[[#This Row],[Z]]="","",D447&amp;"."&amp;TEXT(E447,"000")&amp;"."&amp;TEXT(F447,"000")&amp;"."&amp;TEXT(G447,"000"))</f>
        <v>MR.C01.037.001</v>
      </c>
      <c r="C447" s="146"/>
      <c r="D447" s="147" t="s">
        <v>95</v>
      </c>
      <c r="E447" s="147" t="s">
        <v>96</v>
      </c>
      <c r="F447" s="147">
        <v>37</v>
      </c>
      <c r="G447" s="147">
        <v>1</v>
      </c>
      <c r="H447" s="147">
        <v>913116</v>
      </c>
      <c r="I447" s="147" t="s">
        <v>130</v>
      </c>
      <c r="J447" s="158">
        <v>60</v>
      </c>
      <c r="K447" s="147" t="s">
        <v>64</v>
      </c>
      <c r="L447" s="148" t="s">
        <v>115</v>
      </c>
      <c r="M447" s="147" t="s">
        <v>99</v>
      </c>
      <c r="N447" s="146" t="s">
        <v>91</v>
      </c>
      <c r="O447" s="146">
        <v>60</v>
      </c>
      <c r="P447" s="148">
        <v>60</v>
      </c>
      <c r="Q447" s="148"/>
      <c r="R447" s="147"/>
      <c r="S447" s="149">
        <f>TABLAINV[[#This Row],[Conteo Físico]]-TABLAINV[[#This Row],[Cant. UND]]</f>
        <v>0</v>
      </c>
      <c r="T4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7" s="150" t="str">
        <f>IFERROR(IF(MOD(TABLAINV[[#This Row],[C]],2)=0,"PAR","IMPAR"),"Zona")</f>
        <v>IMPAR</v>
      </c>
      <c r="W447" s="151"/>
      <c r="X447" s="152">
        <f>IFERROR(IF(TABLAINV[[#This Row],[Cant. UND]]=0,TABLAINV[[#This Row],[PMV]]*TABLAINV[[#This Row],[Conteo Físico]],TABLAINV[[#This Row],[PMV]]*TABLAINV[[#This Row],[Cant. UND]]),0)</f>
        <v>0</v>
      </c>
      <c r="Y447" s="152">
        <f>IFERROR(ABS(TABLAINV[[#This Row],[PMV]]*TABLAINV[[#This Row],[Diferencia]]),0)</f>
        <v>0</v>
      </c>
      <c r="Z447" s="153">
        <f>IFERROR(VLOOKUP(TABLAINV[[#This Row],[Codigo Estado]],unds!O:P,2,0),"PEND.")</f>
        <v>2001</v>
      </c>
      <c r="AA447" s="153" t="str">
        <f t="shared" si="25"/>
        <v>CD09</v>
      </c>
      <c r="AB447" s="159">
        <f t="shared" ca="1" si="26"/>
        <v>45828</v>
      </c>
    </row>
    <row r="448" spans="1:28" s="156" customFormat="1" ht="24" customHeight="1" x14ac:dyDescent="0.2">
      <c r="A448" s="157" t="str">
        <f t="shared" si="24"/>
        <v>MRC01</v>
      </c>
      <c r="B448" s="145" t="str">
        <f>IF(TABLAINV[[#This Row],[Z]]="","",D448&amp;"."&amp;TEXT(E448,"000")&amp;"."&amp;TEXT(F448,"000")&amp;"."&amp;TEXT(G448,"000"))</f>
        <v>MR.C01.037.002</v>
      </c>
      <c r="C448" s="146"/>
      <c r="D448" s="147" t="s">
        <v>95</v>
      </c>
      <c r="E448" s="147" t="s">
        <v>96</v>
      </c>
      <c r="F448" s="147">
        <v>37</v>
      </c>
      <c r="G448" s="147">
        <v>2</v>
      </c>
      <c r="H448" s="147">
        <v>317949</v>
      </c>
      <c r="I448" s="147" t="s">
        <v>131</v>
      </c>
      <c r="J448" s="158">
        <v>12</v>
      </c>
      <c r="K448" s="147" t="s">
        <v>64</v>
      </c>
      <c r="L448" s="148" t="s">
        <v>115</v>
      </c>
      <c r="M448" s="147" t="s">
        <v>99</v>
      </c>
      <c r="N448" s="146" t="s">
        <v>91</v>
      </c>
      <c r="O448" s="146">
        <v>12</v>
      </c>
      <c r="P448" s="148">
        <v>12</v>
      </c>
      <c r="Q448" s="148"/>
      <c r="R448" s="147"/>
      <c r="S448" s="149">
        <f>TABLAINV[[#This Row],[Conteo Físico]]-TABLAINV[[#This Row],[Cant. UND]]</f>
        <v>0</v>
      </c>
      <c r="T4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8" s="150" t="str">
        <f>IFERROR(IF(MOD(TABLAINV[[#This Row],[C]],2)=0,"PAR","IMPAR"),"Zona")</f>
        <v>IMPAR</v>
      </c>
      <c r="W448" s="151"/>
      <c r="X448" s="152">
        <f>IFERROR(IF(TABLAINV[[#This Row],[Cant. UND]]=0,TABLAINV[[#This Row],[PMV]]*TABLAINV[[#This Row],[Conteo Físico]],TABLAINV[[#This Row],[PMV]]*TABLAINV[[#This Row],[Cant. UND]]),0)</f>
        <v>0</v>
      </c>
      <c r="Y448" s="152">
        <f>IFERROR(ABS(TABLAINV[[#This Row],[PMV]]*TABLAINV[[#This Row],[Diferencia]]),0)</f>
        <v>0</v>
      </c>
      <c r="Z448" s="153">
        <f>IFERROR(VLOOKUP(TABLAINV[[#This Row],[Codigo Estado]],unds!O:P,2,0),"PEND.")</f>
        <v>2001</v>
      </c>
      <c r="AA448" s="153" t="str">
        <f t="shared" si="25"/>
        <v>CD09</v>
      </c>
      <c r="AB448" s="159">
        <f t="shared" ca="1" si="26"/>
        <v>45828</v>
      </c>
    </row>
    <row r="449" spans="1:28" s="156" customFormat="1" ht="24" customHeight="1" x14ac:dyDescent="0.2">
      <c r="A449" s="157" t="str">
        <f t="shared" si="24"/>
        <v>MRC01</v>
      </c>
      <c r="B449" s="145" t="str">
        <f>IF(TABLAINV[[#This Row],[Z]]="","",D449&amp;"."&amp;TEXT(E449,"000")&amp;"."&amp;TEXT(F449,"000")&amp;"."&amp;TEXT(G449,"000"))</f>
        <v>MR.C01.038.002</v>
      </c>
      <c r="C449" s="146"/>
      <c r="D449" s="147" t="s">
        <v>95</v>
      </c>
      <c r="E449" s="147" t="s">
        <v>96</v>
      </c>
      <c r="F449" s="147">
        <v>38</v>
      </c>
      <c r="G449" s="147">
        <v>2</v>
      </c>
      <c r="H449" s="147">
        <v>396035004</v>
      </c>
      <c r="I449" s="147" t="s">
        <v>132</v>
      </c>
      <c r="J449" s="158">
        <v>15</v>
      </c>
      <c r="K449" s="147" t="s">
        <v>64</v>
      </c>
      <c r="L449" s="148" t="s">
        <v>98</v>
      </c>
      <c r="M449" s="147" t="s">
        <v>99</v>
      </c>
      <c r="N449" s="146" t="s">
        <v>91</v>
      </c>
      <c r="O449" s="146">
        <v>15</v>
      </c>
      <c r="P449" s="148">
        <v>15</v>
      </c>
      <c r="Q449" s="148"/>
      <c r="R449" s="147"/>
      <c r="S449" s="149">
        <f>TABLAINV[[#This Row],[Conteo Físico]]-TABLAINV[[#This Row],[Cant. UND]]</f>
        <v>0</v>
      </c>
      <c r="T4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9" s="150" t="str">
        <f>IFERROR(IF(MOD(TABLAINV[[#This Row],[C]],2)=0,"PAR","IMPAR"),"Zona")</f>
        <v>PAR</v>
      </c>
      <c r="W449" s="151"/>
      <c r="X449" s="152">
        <f>IFERROR(IF(TABLAINV[[#This Row],[Cant. UND]]=0,TABLAINV[[#This Row],[PMV]]*TABLAINV[[#This Row],[Conteo Físico]],TABLAINV[[#This Row],[PMV]]*TABLAINV[[#This Row],[Cant. UND]]),0)</f>
        <v>0</v>
      </c>
      <c r="Y449" s="152">
        <f>IFERROR(ABS(TABLAINV[[#This Row],[PMV]]*TABLAINV[[#This Row],[Diferencia]]),0)</f>
        <v>0</v>
      </c>
      <c r="Z449" s="153">
        <f>IFERROR(VLOOKUP(TABLAINV[[#This Row],[Codigo Estado]],unds!O:P,2,0),"PEND.")</f>
        <v>2001</v>
      </c>
      <c r="AA449" s="153" t="str">
        <f t="shared" si="25"/>
        <v>CD09</v>
      </c>
      <c r="AB449" s="159">
        <f t="shared" ca="1" si="26"/>
        <v>45828</v>
      </c>
    </row>
    <row r="450" spans="1:28" s="156" customFormat="1" ht="24" customHeight="1" x14ac:dyDescent="0.2">
      <c r="A450" s="157" t="str">
        <f t="shared" si="24"/>
        <v>MRC01</v>
      </c>
      <c r="B450" s="145" t="str">
        <f>IF(TABLAINV[[#This Row],[Z]]="","",D450&amp;"."&amp;TEXT(E450,"000")&amp;"."&amp;TEXT(F450,"000")&amp;"."&amp;TEXT(G450,"000"))</f>
        <v>MR.C01.042.002</v>
      </c>
      <c r="C450" s="146"/>
      <c r="D450" s="147" t="s">
        <v>95</v>
      </c>
      <c r="E450" s="147" t="s">
        <v>96</v>
      </c>
      <c r="F450" s="147">
        <v>42</v>
      </c>
      <c r="G450" s="147">
        <v>2</v>
      </c>
      <c r="H450" s="147">
        <v>118644004</v>
      </c>
      <c r="I450" s="147" t="s">
        <v>133</v>
      </c>
      <c r="J450" s="158">
        <v>9</v>
      </c>
      <c r="K450" s="147" t="s">
        <v>64</v>
      </c>
      <c r="L450" s="148" t="s">
        <v>134</v>
      </c>
      <c r="M450" s="147" t="s">
        <v>135</v>
      </c>
      <c r="N450" s="146" t="s">
        <v>91</v>
      </c>
      <c r="O450" s="146">
        <v>9</v>
      </c>
      <c r="P450" s="148">
        <v>9</v>
      </c>
      <c r="Q450" s="148"/>
      <c r="R450" s="147"/>
      <c r="S450" s="149">
        <f>TABLAINV[[#This Row],[Conteo Físico]]-TABLAINV[[#This Row],[Cant. UND]]</f>
        <v>0</v>
      </c>
      <c r="T4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0" s="150" t="str">
        <f>IFERROR(IF(MOD(TABLAINV[[#This Row],[C]],2)=0,"PAR","IMPAR"),"Zona")</f>
        <v>PAR</v>
      </c>
      <c r="W450" s="151"/>
      <c r="X450" s="152">
        <f>IFERROR(IF(TABLAINV[[#This Row],[Cant. UND]]=0,TABLAINV[[#This Row],[PMV]]*TABLAINV[[#This Row],[Conteo Físico]],TABLAINV[[#This Row],[PMV]]*TABLAINV[[#This Row],[Cant. UND]]),0)</f>
        <v>0</v>
      </c>
      <c r="Y450" s="152">
        <f>IFERROR(ABS(TABLAINV[[#This Row],[PMV]]*TABLAINV[[#This Row],[Diferencia]]),0)</f>
        <v>0</v>
      </c>
      <c r="Z450" s="153">
        <f>IFERROR(VLOOKUP(TABLAINV[[#This Row],[Codigo Estado]],unds!O:P,2,0),"PEND.")</f>
        <v>2001</v>
      </c>
      <c r="AA450" s="153" t="str">
        <f t="shared" si="25"/>
        <v>CD09</v>
      </c>
      <c r="AB450" s="159">
        <f t="shared" ca="1" si="26"/>
        <v>45828</v>
      </c>
    </row>
    <row r="451" spans="1:28" s="156" customFormat="1" ht="24" customHeight="1" x14ac:dyDescent="0.2">
      <c r="A451" s="157" t="str">
        <f t="shared" si="24"/>
        <v>MRC01</v>
      </c>
      <c r="B451" s="145" t="str">
        <f>IF(TABLAINV[[#This Row],[Z]]="","",D451&amp;"."&amp;TEXT(E451,"000")&amp;"."&amp;TEXT(F451,"000")&amp;"."&amp;TEXT(G451,"000"))</f>
        <v>MR.C01.051.002</v>
      </c>
      <c r="C451" s="146"/>
      <c r="D451" s="147" t="s">
        <v>95</v>
      </c>
      <c r="E451" s="147" t="s">
        <v>96</v>
      </c>
      <c r="F451" s="147">
        <v>51</v>
      </c>
      <c r="G451" s="147">
        <v>2</v>
      </c>
      <c r="H451" s="147">
        <v>4230</v>
      </c>
      <c r="I451" s="147" t="s">
        <v>136</v>
      </c>
      <c r="J451" s="158">
        <v>6</v>
      </c>
      <c r="K451" s="147" t="s">
        <v>64</v>
      </c>
      <c r="L451" s="148" t="s">
        <v>115</v>
      </c>
      <c r="M451" s="147" t="s">
        <v>99</v>
      </c>
      <c r="N451" s="146" t="s">
        <v>91</v>
      </c>
      <c r="O451" s="146">
        <v>6</v>
      </c>
      <c r="P451" s="148">
        <v>6</v>
      </c>
      <c r="Q451" s="148"/>
      <c r="R451" s="147"/>
      <c r="S451" s="149">
        <f>TABLAINV[[#This Row],[Conteo Físico]]-TABLAINV[[#This Row],[Cant. UND]]</f>
        <v>0</v>
      </c>
      <c r="T4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1" s="150" t="str">
        <f>IFERROR(IF(MOD(TABLAINV[[#This Row],[C]],2)=0,"PAR","IMPAR"),"Zona")</f>
        <v>IMPAR</v>
      </c>
      <c r="W451" s="151"/>
      <c r="X451" s="152">
        <f>IFERROR(IF(TABLAINV[[#This Row],[Cant. UND]]=0,TABLAINV[[#This Row],[PMV]]*TABLAINV[[#This Row],[Conteo Físico]],TABLAINV[[#This Row],[PMV]]*TABLAINV[[#This Row],[Cant. UND]]),0)</f>
        <v>0</v>
      </c>
      <c r="Y451" s="152">
        <f>IFERROR(ABS(TABLAINV[[#This Row],[PMV]]*TABLAINV[[#This Row],[Diferencia]]),0)</f>
        <v>0</v>
      </c>
      <c r="Z451" s="153">
        <f>IFERROR(VLOOKUP(TABLAINV[[#This Row],[Codigo Estado]],unds!O:P,2,0),"PEND.")</f>
        <v>2001</v>
      </c>
      <c r="AA451" s="153" t="str">
        <f t="shared" si="25"/>
        <v>CD09</v>
      </c>
      <c r="AB451" s="159">
        <f t="shared" ca="1" si="26"/>
        <v>45828</v>
      </c>
    </row>
    <row r="452" spans="1:28" s="156" customFormat="1" ht="24" customHeight="1" x14ac:dyDescent="0.2">
      <c r="A452" s="157" t="str">
        <f t="shared" si="24"/>
        <v>MRC01</v>
      </c>
      <c r="B452" s="145" t="str">
        <f>IF(TABLAINV[[#This Row],[Z]]="","",D452&amp;"."&amp;TEXT(E452,"000")&amp;"."&amp;TEXT(F452,"000")&amp;"."&amp;TEXT(G452,"000"))</f>
        <v>MR.C01.052.002</v>
      </c>
      <c r="C452" s="146"/>
      <c r="D452" s="147" t="s">
        <v>95</v>
      </c>
      <c r="E452" s="147" t="s">
        <v>96</v>
      </c>
      <c r="F452" s="147">
        <v>52</v>
      </c>
      <c r="G452" s="147">
        <v>2</v>
      </c>
      <c r="H452" s="147">
        <v>1021543</v>
      </c>
      <c r="I452" s="147" t="s">
        <v>137</v>
      </c>
      <c r="J452" s="158">
        <v>8</v>
      </c>
      <c r="K452" s="147" t="s">
        <v>64</v>
      </c>
      <c r="L452" s="148" t="s">
        <v>115</v>
      </c>
      <c r="M452" s="147" t="s">
        <v>99</v>
      </c>
      <c r="N452" s="146" t="s">
        <v>91</v>
      </c>
      <c r="O452" s="146">
        <v>8</v>
      </c>
      <c r="P452" s="148">
        <v>8</v>
      </c>
      <c r="Q452" s="148"/>
      <c r="R452" s="147"/>
      <c r="S452" s="149">
        <f>TABLAINV[[#This Row],[Conteo Físico]]-TABLAINV[[#This Row],[Cant. UND]]</f>
        <v>0</v>
      </c>
      <c r="T4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2" s="150" t="str">
        <f>IFERROR(IF(MOD(TABLAINV[[#This Row],[C]],2)=0,"PAR","IMPAR"),"Zona")</f>
        <v>PAR</v>
      </c>
      <c r="W452" s="151"/>
      <c r="X452" s="152">
        <f>IFERROR(IF(TABLAINV[[#This Row],[Cant. UND]]=0,TABLAINV[[#This Row],[PMV]]*TABLAINV[[#This Row],[Conteo Físico]],TABLAINV[[#This Row],[PMV]]*TABLAINV[[#This Row],[Cant. UND]]),0)</f>
        <v>0</v>
      </c>
      <c r="Y452" s="152">
        <f>IFERROR(ABS(TABLAINV[[#This Row],[PMV]]*TABLAINV[[#This Row],[Diferencia]]),0)</f>
        <v>0</v>
      </c>
      <c r="Z452" s="153">
        <f>IFERROR(VLOOKUP(TABLAINV[[#This Row],[Codigo Estado]],unds!O:P,2,0),"PEND.")</f>
        <v>2001</v>
      </c>
      <c r="AA452" s="153" t="str">
        <f t="shared" si="25"/>
        <v>CD09</v>
      </c>
      <c r="AB452" s="159">
        <f t="shared" ca="1" si="26"/>
        <v>45828</v>
      </c>
    </row>
    <row r="453" spans="1:28" s="156" customFormat="1" ht="24" customHeight="1" x14ac:dyDescent="0.2">
      <c r="A453" s="157" t="str">
        <f t="shared" si="24"/>
        <v>MRC01</v>
      </c>
      <c r="B453" s="145" t="str">
        <f>IF(TABLAINV[[#This Row],[Z]]="","",D453&amp;"."&amp;TEXT(E453,"000")&amp;"."&amp;TEXT(F453,"000")&amp;"."&amp;TEXT(G453,"000"))</f>
        <v>MR.C01.056.002</v>
      </c>
      <c r="C453" s="146"/>
      <c r="D453" s="147" t="s">
        <v>95</v>
      </c>
      <c r="E453" s="147" t="s">
        <v>96</v>
      </c>
      <c r="F453" s="147">
        <v>56</v>
      </c>
      <c r="G453" s="147">
        <v>2</v>
      </c>
      <c r="H453" s="147">
        <v>484898</v>
      </c>
      <c r="I453" s="147" t="s">
        <v>138</v>
      </c>
      <c r="J453" s="158">
        <v>10</v>
      </c>
      <c r="K453" s="147" t="s">
        <v>64</v>
      </c>
      <c r="L453" s="148" t="s">
        <v>115</v>
      </c>
      <c r="M453" s="147" t="s">
        <v>99</v>
      </c>
      <c r="N453" s="146" t="s">
        <v>91</v>
      </c>
      <c r="O453" s="146">
        <v>10</v>
      </c>
      <c r="P453" s="148">
        <v>10</v>
      </c>
      <c r="Q453" s="148"/>
      <c r="R453" s="147"/>
      <c r="S453" s="149">
        <f>TABLAINV[[#This Row],[Conteo Físico]]-TABLAINV[[#This Row],[Cant. UND]]</f>
        <v>0</v>
      </c>
      <c r="T4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3" s="150" t="str">
        <f>IFERROR(IF(MOD(TABLAINV[[#This Row],[C]],2)=0,"PAR","IMPAR"),"Zona")</f>
        <v>PAR</v>
      </c>
      <c r="W453" s="151"/>
      <c r="X453" s="152">
        <f>IFERROR(IF(TABLAINV[[#This Row],[Cant. UND]]=0,TABLAINV[[#This Row],[PMV]]*TABLAINV[[#This Row],[Conteo Físico]],TABLAINV[[#This Row],[PMV]]*TABLAINV[[#This Row],[Cant. UND]]),0)</f>
        <v>0</v>
      </c>
      <c r="Y453" s="152">
        <f>IFERROR(ABS(TABLAINV[[#This Row],[PMV]]*TABLAINV[[#This Row],[Diferencia]]),0)</f>
        <v>0</v>
      </c>
      <c r="Z453" s="153">
        <f>IFERROR(VLOOKUP(TABLAINV[[#This Row],[Codigo Estado]],unds!O:P,2,0),"PEND.")</f>
        <v>2001</v>
      </c>
      <c r="AA453" s="153" t="str">
        <f t="shared" si="25"/>
        <v>CD09</v>
      </c>
      <c r="AB453" s="159">
        <f t="shared" ca="1" si="26"/>
        <v>45828</v>
      </c>
    </row>
    <row r="454" spans="1:28" s="156" customFormat="1" ht="24" customHeight="1" x14ac:dyDescent="0.2">
      <c r="A454" s="157" t="str">
        <f t="shared" si="24"/>
        <v>MRC01</v>
      </c>
      <c r="B454" s="145" t="str">
        <f>IF(TABLAINV[[#This Row],[Z]]="","",D454&amp;"."&amp;TEXT(E454,"000")&amp;"."&amp;TEXT(F454,"000")&amp;"."&amp;TEXT(G454,"000"))</f>
        <v>MR.C01.058.002</v>
      </c>
      <c r="C454" s="146"/>
      <c r="D454" s="147" t="s">
        <v>95</v>
      </c>
      <c r="E454" s="147" t="s">
        <v>96</v>
      </c>
      <c r="F454" s="147">
        <v>58</v>
      </c>
      <c r="G454" s="147">
        <v>2</v>
      </c>
      <c r="H454" s="147">
        <v>317948</v>
      </c>
      <c r="I454" s="147" t="s">
        <v>114</v>
      </c>
      <c r="J454" s="158">
        <v>24</v>
      </c>
      <c r="K454" s="147" t="s">
        <v>64</v>
      </c>
      <c r="L454" s="148" t="s">
        <v>115</v>
      </c>
      <c r="M454" s="147" t="s">
        <v>99</v>
      </c>
      <c r="N454" s="146" t="s">
        <v>91</v>
      </c>
      <c r="O454" s="146">
        <v>24</v>
      </c>
      <c r="P454" s="148">
        <v>24</v>
      </c>
      <c r="Q454" s="148"/>
      <c r="R454" s="147"/>
      <c r="S454" s="149">
        <f>TABLAINV[[#This Row],[Conteo Físico]]-TABLAINV[[#This Row],[Cant. UND]]</f>
        <v>0</v>
      </c>
      <c r="T4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4" s="150" t="str">
        <f>IFERROR(IF(MOD(TABLAINV[[#This Row],[C]],2)=0,"PAR","IMPAR"),"Zona")</f>
        <v>PAR</v>
      </c>
      <c r="W454" s="151"/>
      <c r="X454" s="152">
        <f>IFERROR(IF(TABLAINV[[#This Row],[Cant. UND]]=0,TABLAINV[[#This Row],[PMV]]*TABLAINV[[#This Row],[Conteo Físico]],TABLAINV[[#This Row],[PMV]]*TABLAINV[[#This Row],[Cant. UND]]),0)</f>
        <v>0</v>
      </c>
      <c r="Y454" s="152">
        <f>IFERROR(ABS(TABLAINV[[#This Row],[PMV]]*TABLAINV[[#This Row],[Diferencia]]),0)</f>
        <v>0</v>
      </c>
      <c r="Z454" s="153">
        <f>IFERROR(VLOOKUP(TABLAINV[[#This Row],[Codigo Estado]],unds!O:P,2,0),"PEND.")</f>
        <v>2001</v>
      </c>
      <c r="AA454" s="153" t="str">
        <f t="shared" si="25"/>
        <v>CD09</v>
      </c>
      <c r="AB454" s="159">
        <f t="shared" ca="1" si="26"/>
        <v>45828</v>
      </c>
    </row>
    <row r="455" spans="1:28" s="156" customFormat="1" ht="24" customHeight="1" x14ac:dyDescent="0.2">
      <c r="A455" s="157" t="str">
        <f t="shared" si="24"/>
        <v>MRC01</v>
      </c>
      <c r="B455" s="145" t="str">
        <f>IF(TABLAINV[[#This Row],[Z]]="","",D455&amp;"."&amp;TEXT(E455,"000")&amp;"."&amp;TEXT(F455,"000")&amp;"."&amp;TEXT(G455,"000"))</f>
        <v>MR.C01.059.002</v>
      </c>
      <c r="C455" s="146"/>
      <c r="D455" s="147" t="s">
        <v>95</v>
      </c>
      <c r="E455" s="147" t="s">
        <v>96</v>
      </c>
      <c r="F455" s="147">
        <v>59</v>
      </c>
      <c r="G455" s="147">
        <v>2</v>
      </c>
      <c r="H455" s="147">
        <v>91046</v>
      </c>
      <c r="I455" s="147" t="s">
        <v>139</v>
      </c>
      <c r="J455" s="158">
        <v>1</v>
      </c>
      <c r="K455" s="147" t="s">
        <v>64</v>
      </c>
      <c r="L455" s="148" t="s">
        <v>140</v>
      </c>
      <c r="M455" s="147" t="s">
        <v>135</v>
      </c>
      <c r="N455" s="146" t="s">
        <v>91</v>
      </c>
      <c r="O455" s="146">
        <v>1</v>
      </c>
      <c r="P455" s="148">
        <v>1</v>
      </c>
      <c r="Q455" s="148"/>
      <c r="R455" s="147"/>
      <c r="S455" s="149">
        <f>TABLAINV[[#This Row],[Conteo Físico]]-TABLAINV[[#This Row],[Cant. UND]]</f>
        <v>0</v>
      </c>
      <c r="T4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5" s="150" t="str">
        <f>IFERROR(IF(MOD(TABLAINV[[#This Row],[C]],2)=0,"PAR","IMPAR"),"Zona")</f>
        <v>IMPAR</v>
      </c>
      <c r="W455" s="151"/>
      <c r="X455" s="152">
        <f>IFERROR(IF(TABLAINV[[#This Row],[Cant. UND]]=0,TABLAINV[[#This Row],[PMV]]*TABLAINV[[#This Row],[Conteo Físico]],TABLAINV[[#This Row],[PMV]]*TABLAINV[[#This Row],[Cant. UND]]),0)</f>
        <v>0</v>
      </c>
      <c r="Y455" s="152">
        <f>IFERROR(ABS(TABLAINV[[#This Row],[PMV]]*TABLAINV[[#This Row],[Diferencia]]),0)</f>
        <v>0</v>
      </c>
      <c r="Z455" s="153">
        <f>IFERROR(VLOOKUP(TABLAINV[[#This Row],[Codigo Estado]],unds!O:P,2,0),"PEND.")</f>
        <v>2001</v>
      </c>
      <c r="AA455" s="153" t="str">
        <f t="shared" si="25"/>
        <v>CD09</v>
      </c>
      <c r="AB455" s="159">
        <f t="shared" ca="1" si="26"/>
        <v>45828</v>
      </c>
    </row>
    <row r="456" spans="1:28" s="156" customFormat="1" ht="24" customHeight="1" x14ac:dyDescent="0.2">
      <c r="A456" s="157" t="str">
        <f t="shared" si="24"/>
        <v>MRC01</v>
      </c>
      <c r="B456" s="145" t="str">
        <f>IF(TABLAINV[[#This Row],[Z]]="","",D456&amp;"."&amp;TEXT(E456,"000")&amp;"."&amp;TEXT(F456,"000")&amp;"."&amp;TEXT(G456,"000"))</f>
        <v>MR.C01.060.001</v>
      </c>
      <c r="C456" s="146"/>
      <c r="D456" s="147" t="s">
        <v>95</v>
      </c>
      <c r="E456" s="147" t="s">
        <v>96</v>
      </c>
      <c r="F456" s="147">
        <v>60</v>
      </c>
      <c r="G456" s="147">
        <v>1</v>
      </c>
      <c r="H456" s="147">
        <v>1021543</v>
      </c>
      <c r="I456" s="147" t="s">
        <v>137</v>
      </c>
      <c r="J456" s="158">
        <v>3</v>
      </c>
      <c r="K456" s="147" t="s">
        <v>64</v>
      </c>
      <c r="L456" s="148" t="s">
        <v>115</v>
      </c>
      <c r="M456" s="147" t="s">
        <v>99</v>
      </c>
      <c r="N456" s="146" t="s">
        <v>91</v>
      </c>
      <c r="O456" s="146">
        <v>3</v>
      </c>
      <c r="P456" s="148">
        <v>3</v>
      </c>
      <c r="Q456" s="148"/>
      <c r="R456" s="147"/>
      <c r="S456" s="149">
        <f>TABLAINV[[#This Row],[Conteo Físico]]-TABLAINV[[#This Row],[Cant. UND]]</f>
        <v>0</v>
      </c>
      <c r="T4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6" s="150" t="str">
        <f>IFERROR(IF(MOD(TABLAINV[[#This Row],[C]],2)=0,"PAR","IMPAR"),"Zona")</f>
        <v>PAR</v>
      </c>
      <c r="W456" s="151"/>
      <c r="X456" s="152">
        <f>IFERROR(IF(TABLAINV[[#This Row],[Cant. UND]]=0,TABLAINV[[#This Row],[PMV]]*TABLAINV[[#This Row],[Conteo Físico]],TABLAINV[[#This Row],[PMV]]*TABLAINV[[#This Row],[Cant. UND]]),0)</f>
        <v>0</v>
      </c>
      <c r="Y456" s="152">
        <f>IFERROR(ABS(TABLAINV[[#This Row],[PMV]]*TABLAINV[[#This Row],[Diferencia]]),0)</f>
        <v>0</v>
      </c>
      <c r="Z456" s="153">
        <f>IFERROR(VLOOKUP(TABLAINV[[#This Row],[Codigo Estado]],unds!O:P,2,0),"PEND.")</f>
        <v>2001</v>
      </c>
      <c r="AA456" s="153" t="str">
        <f t="shared" si="25"/>
        <v>CD09</v>
      </c>
      <c r="AB456" s="159">
        <f t="shared" ca="1" si="26"/>
        <v>45828</v>
      </c>
    </row>
    <row r="457" spans="1:28" s="156" customFormat="1" ht="24" customHeight="1" x14ac:dyDescent="0.2">
      <c r="A457" s="157" t="str">
        <f t="shared" si="24"/>
        <v>MRC01</v>
      </c>
      <c r="B457" s="145" t="str">
        <f>IF(TABLAINV[[#This Row],[Z]]="","",D457&amp;"."&amp;TEXT(E457,"000")&amp;"."&amp;TEXT(F457,"000")&amp;"."&amp;TEXT(G457,"000"))</f>
        <v>MR.C01.064.002</v>
      </c>
      <c r="C457" s="146"/>
      <c r="D457" s="147" t="s">
        <v>95</v>
      </c>
      <c r="E457" s="147" t="s">
        <v>96</v>
      </c>
      <c r="F457" s="147">
        <v>64</v>
      </c>
      <c r="G457" s="147">
        <v>2</v>
      </c>
      <c r="H457" s="147">
        <v>1019074003</v>
      </c>
      <c r="I457" s="147" t="s">
        <v>141</v>
      </c>
      <c r="J457" s="158">
        <v>22</v>
      </c>
      <c r="K457" s="147" t="s">
        <v>64</v>
      </c>
      <c r="L457" s="148" t="s">
        <v>142</v>
      </c>
      <c r="M457" s="147" t="s">
        <v>99</v>
      </c>
      <c r="N457" s="146" t="s">
        <v>91</v>
      </c>
      <c r="O457" s="146">
        <v>22</v>
      </c>
      <c r="P457" s="148">
        <v>22</v>
      </c>
      <c r="Q457" s="148"/>
      <c r="R457" s="147"/>
      <c r="S457" s="149">
        <f>TABLAINV[[#This Row],[Conteo Físico]]-TABLAINV[[#This Row],[Cant. UND]]</f>
        <v>0</v>
      </c>
      <c r="T4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7" s="150" t="str">
        <f>IFERROR(IF(MOD(TABLAINV[[#This Row],[C]],2)=0,"PAR","IMPAR"),"Zona")</f>
        <v>PAR</v>
      </c>
      <c r="W457" s="151"/>
      <c r="X457" s="152">
        <f>IFERROR(IF(TABLAINV[[#This Row],[Cant. UND]]=0,TABLAINV[[#This Row],[PMV]]*TABLAINV[[#This Row],[Conteo Físico]],TABLAINV[[#This Row],[PMV]]*TABLAINV[[#This Row],[Cant. UND]]),0)</f>
        <v>0</v>
      </c>
      <c r="Y457" s="152">
        <f>IFERROR(ABS(TABLAINV[[#This Row],[PMV]]*TABLAINV[[#This Row],[Diferencia]]),0)</f>
        <v>0</v>
      </c>
      <c r="Z457" s="153">
        <f>IFERROR(VLOOKUP(TABLAINV[[#This Row],[Codigo Estado]],unds!O:P,2,0),"PEND.")</f>
        <v>2001</v>
      </c>
      <c r="AA457" s="153" t="str">
        <f t="shared" si="25"/>
        <v>CD09</v>
      </c>
      <c r="AB457" s="159">
        <f t="shared" ca="1" si="26"/>
        <v>45828</v>
      </c>
    </row>
    <row r="458" spans="1:28" s="156" customFormat="1" ht="24" customHeight="1" x14ac:dyDescent="0.2">
      <c r="A458" s="157" t="str">
        <f t="shared" si="24"/>
        <v>MRC01</v>
      </c>
      <c r="B458" s="145" t="str">
        <f>IF(TABLAINV[[#This Row],[Z]]="","",D458&amp;"."&amp;TEXT(E458,"000")&amp;"."&amp;TEXT(F458,"000")&amp;"."&amp;TEXT(G458,"000"))</f>
        <v>MR.C01.071.002</v>
      </c>
      <c r="C458" s="146"/>
      <c r="D458" s="147" t="s">
        <v>95</v>
      </c>
      <c r="E458" s="147" t="s">
        <v>96</v>
      </c>
      <c r="F458" s="147">
        <v>71</v>
      </c>
      <c r="G458" s="147">
        <v>2</v>
      </c>
      <c r="H458" s="147">
        <v>716845</v>
      </c>
      <c r="I458" s="147" t="s">
        <v>143</v>
      </c>
      <c r="J458" s="158">
        <v>4</v>
      </c>
      <c r="K458" s="147" t="s">
        <v>64</v>
      </c>
      <c r="L458" s="148" t="s">
        <v>115</v>
      </c>
      <c r="M458" s="147" t="s">
        <v>99</v>
      </c>
      <c r="N458" s="146" t="s">
        <v>91</v>
      </c>
      <c r="O458" s="146">
        <v>4</v>
      </c>
      <c r="P458" s="148">
        <v>4</v>
      </c>
      <c r="Q458" s="148"/>
      <c r="R458" s="147"/>
      <c r="S458" s="149">
        <f>TABLAINV[[#This Row],[Conteo Físico]]-TABLAINV[[#This Row],[Cant. UND]]</f>
        <v>0</v>
      </c>
      <c r="T4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8" s="150" t="str">
        <f>IFERROR(IF(MOD(TABLAINV[[#This Row],[C]],2)=0,"PAR","IMPAR"),"Zona")</f>
        <v>IMPAR</v>
      </c>
      <c r="W458" s="151"/>
      <c r="X458" s="152">
        <f>IFERROR(IF(TABLAINV[[#This Row],[Cant. UND]]=0,TABLAINV[[#This Row],[PMV]]*TABLAINV[[#This Row],[Conteo Físico]],TABLAINV[[#This Row],[PMV]]*TABLAINV[[#This Row],[Cant. UND]]),0)</f>
        <v>0</v>
      </c>
      <c r="Y458" s="152">
        <f>IFERROR(ABS(TABLAINV[[#This Row],[PMV]]*TABLAINV[[#This Row],[Diferencia]]),0)</f>
        <v>0</v>
      </c>
      <c r="Z458" s="153">
        <f>IFERROR(VLOOKUP(TABLAINV[[#This Row],[Codigo Estado]],unds!O:P,2,0),"PEND.")</f>
        <v>2001</v>
      </c>
      <c r="AA458" s="153" t="str">
        <f t="shared" si="25"/>
        <v>CD09</v>
      </c>
      <c r="AB458" s="159">
        <f t="shared" ca="1" si="26"/>
        <v>45828</v>
      </c>
    </row>
    <row r="459" spans="1:28" s="156" customFormat="1" ht="24" customHeight="1" x14ac:dyDescent="0.2">
      <c r="A459" s="157" t="str">
        <f t="shared" si="24"/>
        <v>MRC01</v>
      </c>
      <c r="B459" s="145" t="str">
        <f>IF(TABLAINV[[#This Row],[Z]]="","",D459&amp;"."&amp;TEXT(E459,"000")&amp;"."&amp;TEXT(F459,"000")&amp;"."&amp;TEXT(G459,"000"))</f>
        <v>MR.C01.072.002</v>
      </c>
      <c r="C459" s="146"/>
      <c r="D459" s="147" t="s">
        <v>95</v>
      </c>
      <c r="E459" s="147" t="s">
        <v>96</v>
      </c>
      <c r="F459" s="147">
        <v>72</v>
      </c>
      <c r="G459" s="147">
        <v>2</v>
      </c>
      <c r="H459" s="147">
        <v>1022403</v>
      </c>
      <c r="I459" s="147" t="s">
        <v>144</v>
      </c>
      <c r="J459" s="158">
        <v>4</v>
      </c>
      <c r="K459" s="147" t="s">
        <v>64</v>
      </c>
      <c r="L459" s="148" t="s">
        <v>145</v>
      </c>
      <c r="M459" s="147" t="s">
        <v>99</v>
      </c>
      <c r="N459" s="146" t="s">
        <v>91</v>
      </c>
      <c r="O459" s="146">
        <v>4</v>
      </c>
      <c r="P459" s="148">
        <v>4</v>
      </c>
      <c r="Q459" s="148"/>
      <c r="R459" s="147"/>
      <c r="S459" s="149">
        <f>TABLAINV[[#This Row],[Conteo Físico]]-TABLAINV[[#This Row],[Cant. UND]]</f>
        <v>0</v>
      </c>
      <c r="T4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9" s="150" t="str">
        <f>IFERROR(IF(MOD(TABLAINV[[#This Row],[C]],2)=0,"PAR","IMPAR"),"Zona")</f>
        <v>PAR</v>
      </c>
      <c r="W459" s="151"/>
      <c r="X459" s="152">
        <f>IFERROR(IF(TABLAINV[[#This Row],[Cant. UND]]=0,TABLAINV[[#This Row],[PMV]]*TABLAINV[[#This Row],[Conteo Físico]],TABLAINV[[#This Row],[PMV]]*TABLAINV[[#This Row],[Cant. UND]]),0)</f>
        <v>0</v>
      </c>
      <c r="Y459" s="152">
        <f>IFERROR(ABS(TABLAINV[[#This Row],[PMV]]*TABLAINV[[#This Row],[Diferencia]]),0)</f>
        <v>0</v>
      </c>
      <c r="Z459" s="153">
        <f>IFERROR(VLOOKUP(TABLAINV[[#This Row],[Codigo Estado]],unds!O:P,2,0),"PEND.")</f>
        <v>2001</v>
      </c>
      <c r="AA459" s="153" t="str">
        <f t="shared" si="25"/>
        <v>CD09</v>
      </c>
      <c r="AB459" s="159">
        <f t="shared" ca="1" si="26"/>
        <v>45828</v>
      </c>
    </row>
    <row r="460" spans="1:28" s="156" customFormat="1" ht="24" customHeight="1" x14ac:dyDescent="0.2">
      <c r="A460" s="157" t="str">
        <f t="shared" si="24"/>
        <v>MRC01</v>
      </c>
      <c r="B460" s="145" t="str">
        <f>IF(TABLAINV[[#This Row],[Z]]="","",D460&amp;"."&amp;TEXT(E460,"000")&amp;"."&amp;TEXT(F460,"000")&amp;"."&amp;TEXT(G460,"000"))</f>
        <v>MR.C01.074.002</v>
      </c>
      <c r="C460" s="146"/>
      <c r="D460" s="147" t="s">
        <v>95</v>
      </c>
      <c r="E460" s="147" t="s">
        <v>96</v>
      </c>
      <c r="F460" s="147">
        <v>74</v>
      </c>
      <c r="G460" s="147">
        <v>2</v>
      </c>
      <c r="H460" s="147">
        <v>392305</v>
      </c>
      <c r="I460" s="147" t="s">
        <v>146</v>
      </c>
      <c r="J460" s="158">
        <v>6</v>
      </c>
      <c r="K460" s="147" t="s">
        <v>64</v>
      </c>
      <c r="L460" s="148" t="s">
        <v>115</v>
      </c>
      <c r="M460" s="147" t="s">
        <v>99</v>
      </c>
      <c r="N460" s="146" t="s">
        <v>91</v>
      </c>
      <c r="O460" s="146">
        <v>6</v>
      </c>
      <c r="P460" s="148">
        <v>6</v>
      </c>
      <c r="Q460" s="148"/>
      <c r="R460" s="147"/>
      <c r="S460" s="149">
        <f>TABLAINV[[#This Row],[Conteo Físico]]-TABLAINV[[#This Row],[Cant. UND]]</f>
        <v>0</v>
      </c>
      <c r="T4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0" s="150" t="str">
        <f>IFERROR(IF(MOD(TABLAINV[[#This Row],[C]],2)=0,"PAR","IMPAR"),"Zona")</f>
        <v>PAR</v>
      </c>
      <c r="W460" s="151"/>
      <c r="X460" s="152">
        <f>IFERROR(IF(TABLAINV[[#This Row],[Cant. UND]]=0,TABLAINV[[#This Row],[PMV]]*TABLAINV[[#This Row],[Conteo Físico]],TABLAINV[[#This Row],[PMV]]*TABLAINV[[#This Row],[Cant. UND]]),0)</f>
        <v>0</v>
      </c>
      <c r="Y460" s="152">
        <f>IFERROR(ABS(TABLAINV[[#This Row],[PMV]]*TABLAINV[[#This Row],[Diferencia]]),0)</f>
        <v>0</v>
      </c>
      <c r="Z460" s="153">
        <f>IFERROR(VLOOKUP(TABLAINV[[#This Row],[Codigo Estado]],unds!O:P,2,0),"PEND.")</f>
        <v>2001</v>
      </c>
      <c r="AA460" s="153" t="str">
        <f t="shared" si="25"/>
        <v>CD09</v>
      </c>
      <c r="AB460" s="159">
        <f t="shared" ca="1" si="26"/>
        <v>45828</v>
      </c>
    </row>
    <row r="461" spans="1:28" s="156" customFormat="1" ht="24" customHeight="1" x14ac:dyDescent="0.2">
      <c r="A461" s="157" t="str">
        <f t="shared" si="24"/>
        <v>MRC01</v>
      </c>
      <c r="B461" s="145" t="str">
        <f>IF(TABLAINV[[#This Row],[Z]]="","",D461&amp;"."&amp;TEXT(E461,"000")&amp;"."&amp;TEXT(F461,"000")&amp;"."&amp;TEXT(G461,"000"))</f>
        <v>MR.C01.077.002</v>
      </c>
      <c r="C461" s="146"/>
      <c r="D461" s="147" t="s">
        <v>95</v>
      </c>
      <c r="E461" s="147" t="s">
        <v>96</v>
      </c>
      <c r="F461" s="147">
        <v>77</v>
      </c>
      <c r="G461" s="147">
        <v>2</v>
      </c>
      <c r="H461" s="147">
        <v>452025</v>
      </c>
      <c r="I461" s="147" t="s">
        <v>147</v>
      </c>
      <c r="J461" s="158">
        <v>6</v>
      </c>
      <c r="K461" s="147" t="s">
        <v>64</v>
      </c>
      <c r="L461" s="148" t="s">
        <v>98</v>
      </c>
      <c r="M461" s="147" t="s">
        <v>99</v>
      </c>
      <c r="N461" s="146" t="s">
        <v>91</v>
      </c>
      <c r="O461" s="146">
        <v>6</v>
      </c>
      <c r="P461" s="148">
        <v>6</v>
      </c>
      <c r="Q461" s="148"/>
      <c r="R461" s="147"/>
      <c r="S461" s="149">
        <f>TABLAINV[[#This Row],[Conteo Físico]]-TABLAINV[[#This Row],[Cant. UND]]</f>
        <v>0</v>
      </c>
      <c r="T4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1" s="150" t="str">
        <f>IFERROR(IF(MOD(TABLAINV[[#This Row],[C]],2)=0,"PAR","IMPAR"),"Zona")</f>
        <v>IMPAR</v>
      </c>
      <c r="W461" s="151"/>
      <c r="X461" s="152">
        <f>IFERROR(IF(TABLAINV[[#This Row],[Cant. UND]]=0,TABLAINV[[#This Row],[PMV]]*TABLAINV[[#This Row],[Conteo Físico]],TABLAINV[[#This Row],[PMV]]*TABLAINV[[#This Row],[Cant. UND]]),0)</f>
        <v>0</v>
      </c>
      <c r="Y461" s="152">
        <f>IFERROR(ABS(TABLAINV[[#This Row],[PMV]]*TABLAINV[[#This Row],[Diferencia]]),0)</f>
        <v>0</v>
      </c>
      <c r="Z461" s="153">
        <f>IFERROR(VLOOKUP(TABLAINV[[#This Row],[Codigo Estado]],unds!O:P,2,0),"PEND.")</f>
        <v>2001</v>
      </c>
      <c r="AA461" s="153" t="str">
        <f t="shared" si="25"/>
        <v>CD09</v>
      </c>
      <c r="AB461" s="159">
        <f t="shared" ca="1" si="26"/>
        <v>45828</v>
      </c>
    </row>
    <row r="462" spans="1:28" s="156" customFormat="1" ht="24" customHeight="1" x14ac:dyDescent="0.2">
      <c r="A462" s="157" t="str">
        <f t="shared" si="24"/>
        <v>MRC01</v>
      </c>
      <c r="B462" s="145" t="str">
        <f>IF(TABLAINV[[#This Row],[Z]]="","",D462&amp;"."&amp;TEXT(E462,"000")&amp;"."&amp;TEXT(F462,"000")&amp;"."&amp;TEXT(G462,"000"))</f>
        <v>MR.C01.078.002</v>
      </c>
      <c r="C462" s="146"/>
      <c r="D462" s="147" t="s">
        <v>95</v>
      </c>
      <c r="E462" s="147" t="s">
        <v>96</v>
      </c>
      <c r="F462" s="147">
        <v>78</v>
      </c>
      <c r="G462" s="147">
        <v>2</v>
      </c>
      <c r="H462" s="147">
        <v>1016138</v>
      </c>
      <c r="I462" s="147" t="s">
        <v>148</v>
      </c>
      <c r="J462" s="158">
        <v>16</v>
      </c>
      <c r="K462" s="147" t="s">
        <v>64</v>
      </c>
      <c r="L462" s="148" t="s">
        <v>98</v>
      </c>
      <c r="M462" s="147" t="s">
        <v>99</v>
      </c>
      <c r="N462" s="146" t="s">
        <v>91</v>
      </c>
      <c r="O462" s="146">
        <v>16</v>
      </c>
      <c r="P462" s="148">
        <v>16</v>
      </c>
      <c r="Q462" s="148"/>
      <c r="R462" s="147"/>
      <c r="S462" s="149">
        <f>TABLAINV[[#This Row],[Conteo Físico]]-TABLAINV[[#This Row],[Cant. UND]]</f>
        <v>0</v>
      </c>
      <c r="T4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2" s="150" t="str">
        <f>IFERROR(IF(MOD(TABLAINV[[#This Row],[C]],2)=0,"PAR","IMPAR"),"Zona")</f>
        <v>PAR</v>
      </c>
      <c r="W462" s="151"/>
      <c r="X462" s="152">
        <f>IFERROR(IF(TABLAINV[[#This Row],[Cant. UND]]=0,TABLAINV[[#This Row],[PMV]]*TABLAINV[[#This Row],[Conteo Físico]],TABLAINV[[#This Row],[PMV]]*TABLAINV[[#This Row],[Cant. UND]]),0)</f>
        <v>0</v>
      </c>
      <c r="Y462" s="152">
        <f>IFERROR(ABS(TABLAINV[[#This Row],[PMV]]*TABLAINV[[#This Row],[Diferencia]]),0)</f>
        <v>0</v>
      </c>
      <c r="Z462" s="153">
        <f>IFERROR(VLOOKUP(TABLAINV[[#This Row],[Codigo Estado]],unds!O:P,2,0),"PEND.")</f>
        <v>2001</v>
      </c>
      <c r="AA462" s="153" t="str">
        <f t="shared" si="25"/>
        <v>CD09</v>
      </c>
      <c r="AB462" s="159">
        <f t="shared" ca="1" si="26"/>
        <v>45828</v>
      </c>
    </row>
    <row r="463" spans="1:28" s="156" customFormat="1" ht="24" customHeight="1" x14ac:dyDescent="0.2">
      <c r="A463" s="157" t="str">
        <f t="shared" si="24"/>
        <v>MRC01</v>
      </c>
      <c r="B463" s="145" t="str">
        <f>IF(TABLAINV[[#This Row],[Z]]="","",D463&amp;"."&amp;TEXT(E463,"000")&amp;"."&amp;TEXT(F463,"000")&amp;"."&amp;TEXT(G463,"000"))</f>
        <v>MR.C01.079.003</v>
      </c>
      <c r="C463" s="146"/>
      <c r="D463" s="147" t="s">
        <v>95</v>
      </c>
      <c r="E463" s="147" t="s">
        <v>96</v>
      </c>
      <c r="F463" s="147">
        <v>79</v>
      </c>
      <c r="G463" s="147">
        <v>3</v>
      </c>
      <c r="H463" s="147">
        <v>974466</v>
      </c>
      <c r="I463" s="147" t="s">
        <v>112</v>
      </c>
      <c r="J463" s="158">
        <v>65</v>
      </c>
      <c r="K463" s="147" t="s">
        <v>64</v>
      </c>
      <c r="L463" s="148" t="s">
        <v>113</v>
      </c>
      <c r="M463" s="147" t="s">
        <v>99</v>
      </c>
      <c r="N463" s="146" t="s">
        <v>91</v>
      </c>
      <c r="O463" s="146">
        <v>65</v>
      </c>
      <c r="P463" s="148">
        <v>65</v>
      </c>
      <c r="Q463" s="148"/>
      <c r="R463" s="147"/>
      <c r="S463" s="149">
        <f>TABLAINV[[#This Row],[Conteo Físico]]-TABLAINV[[#This Row],[Cant. UND]]</f>
        <v>0</v>
      </c>
      <c r="T4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3" s="150" t="str">
        <f>IFERROR(IF(MOD(TABLAINV[[#This Row],[C]],2)=0,"PAR","IMPAR"),"Zona")</f>
        <v>IMPAR</v>
      </c>
      <c r="W463" s="151"/>
      <c r="X463" s="152">
        <f>IFERROR(IF(TABLAINV[[#This Row],[Cant. UND]]=0,TABLAINV[[#This Row],[PMV]]*TABLAINV[[#This Row],[Conteo Físico]],TABLAINV[[#This Row],[PMV]]*TABLAINV[[#This Row],[Cant. UND]]),0)</f>
        <v>0</v>
      </c>
      <c r="Y463" s="152">
        <f>IFERROR(ABS(TABLAINV[[#This Row],[PMV]]*TABLAINV[[#This Row],[Diferencia]]),0)</f>
        <v>0</v>
      </c>
      <c r="Z463" s="153">
        <f>IFERROR(VLOOKUP(TABLAINV[[#This Row],[Codigo Estado]],unds!O:P,2,0),"PEND.")</f>
        <v>2001</v>
      </c>
      <c r="AA463" s="153" t="str">
        <f t="shared" si="25"/>
        <v>CD09</v>
      </c>
      <c r="AB463" s="159">
        <f t="shared" ca="1" si="26"/>
        <v>45828</v>
      </c>
    </row>
    <row r="464" spans="1:28" s="156" customFormat="1" ht="24" customHeight="1" x14ac:dyDescent="0.2">
      <c r="A464" s="157" t="str">
        <f t="shared" si="24"/>
        <v>MRC01</v>
      </c>
      <c r="B464" s="145" t="str">
        <f>IF(TABLAINV[[#This Row],[Z]]="","",D464&amp;"."&amp;TEXT(E464,"000")&amp;"."&amp;TEXT(F464,"000")&amp;"."&amp;TEXT(G464,"000"))</f>
        <v>MR.C01.080.002</v>
      </c>
      <c r="C464" s="146"/>
      <c r="D464" s="147" t="s">
        <v>95</v>
      </c>
      <c r="E464" s="147" t="s">
        <v>96</v>
      </c>
      <c r="F464" s="147">
        <v>80</v>
      </c>
      <c r="G464" s="147">
        <v>2</v>
      </c>
      <c r="H464" s="147">
        <v>947967</v>
      </c>
      <c r="I464" s="147" t="s">
        <v>149</v>
      </c>
      <c r="J464" s="158">
        <v>24</v>
      </c>
      <c r="K464" s="147" t="s">
        <v>64</v>
      </c>
      <c r="L464" s="148" t="s">
        <v>98</v>
      </c>
      <c r="M464" s="147" t="s">
        <v>99</v>
      </c>
      <c r="N464" s="146" t="s">
        <v>91</v>
      </c>
      <c r="O464" s="146">
        <v>24</v>
      </c>
      <c r="P464" s="148">
        <v>24</v>
      </c>
      <c r="Q464" s="148"/>
      <c r="R464" s="147"/>
      <c r="S464" s="149">
        <f>TABLAINV[[#This Row],[Conteo Físico]]-TABLAINV[[#This Row],[Cant. UND]]</f>
        <v>0</v>
      </c>
      <c r="T4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4" s="150" t="str">
        <f>IFERROR(IF(MOD(TABLAINV[[#This Row],[C]],2)=0,"PAR","IMPAR"),"Zona")</f>
        <v>PAR</v>
      </c>
      <c r="W464" s="151"/>
      <c r="X464" s="152">
        <f>IFERROR(IF(TABLAINV[[#This Row],[Cant. UND]]=0,TABLAINV[[#This Row],[PMV]]*TABLAINV[[#This Row],[Conteo Físico]],TABLAINV[[#This Row],[PMV]]*TABLAINV[[#This Row],[Cant. UND]]),0)</f>
        <v>0</v>
      </c>
      <c r="Y464" s="152">
        <f>IFERROR(ABS(TABLAINV[[#This Row],[PMV]]*TABLAINV[[#This Row],[Diferencia]]),0)</f>
        <v>0</v>
      </c>
      <c r="Z464" s="153">
        <f>IFERROR(VLOOKUP(TABLAINV[[#This Row],[Codigo Estado]],unds!O:P,2,0),"PEND.")</f>
        <v>2001</v>
      </c>
      <c r="AA464" s="153" t="str">
        <f t="shared" si="25"/>
        <v>CD09</v>
      </c>
      <c r="AB464" s="159">
        <f t="shared" ca="1" si="26"/>
        <v>45828</v>
      </c>
    </row>
    <row r="465" spans="1:28" s="156" customFormat="1" ht="24" customHeight="1" x14ac:dyDescent="0.2">
      <c r="A465" s="157" t="str">
        <f t="shared" si="24"/>
        <v>MRC01</v>
      </c>
      <c r="B465" s="145" t="str">
        <f>IF(TABLAINV[[#This Row],[Z]]="","",D465&amp;"."&amp;TEXT(E465,"000")&amp;"."&amp;TEXT(F465,"000")&amp;"."&amp;TEXT(G465,"000"))</f>
        <v>MR.C01.082.002</v>
      </c>
      <c r="C465" s="146"/>
      <c r="D465" s="147" t="s">
        <v>95</v>
      </c>
      <c r="E465" s="147" t="s">
        <v>96</v>
      </c>
      <c r="F465" s="147">
        <v>82</v>
      </c>
      <c r="G465" s="147">
        <v>2</v>
      </c>
      <c r="H465" s="147">
        <v>334951</v>
      </c>
      <c r="I465" s="147" t="s">
        <v>150</v>
      </c>
      <c r="J465" s="158">
        <v>48</v>
      </c>
      <c r="K465" s="147" t="s">
        <v>64</v>
      </c>
      <c r="L465" s="148" t="s">
        <v>125</v>
      </c>
      <c r="M465" s="147" t="s">
        <v>99</v>
      </c>
      <c r="N465" s="146" t="s">
        <v>91</v>
      </c>
      <c r="O465" s="146">
        <v>48</v>
      </c>
      <c r="P465" s="148">
        <v>48</v>
      </c>
      <c r="Q465" s="148"/>
      <c r="R465" s="147"/>
      <c r="S465" s="149">
        <f>TABLAINV[[#This Row],[Conteo Físico]]-TABLAINV[[#This Row],[Cant. UND]]</f>
        <v>0</v>
      </c>
      <c r="T4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5" s="150" t="str">
        <f>IFERROR(IF(MOD(TABLAINV[[#This Row],[C]],2)=0,"PAR","IMPAR"),"Zona")</f>
        <v>PAR</v>
      </c>
      <c r="W465" s="151"/>
      <c r="X465" s="152">
        <f>IFERROR(IF(TABLAINV[[#This Row],[Cant. UND]]=0,TABLAINV[[#This Row],[PMV]]*TABLAINV[[#This Row],[Conteo Físico]],TABLAINV[[#This Row],[PMV]]*TABLAINV[[#This Row],[Cant. UND]]),0)</f>
        <v>0</v>
      </c>
      <c r="Y465" s="152">
        <f>IFERROR(ABS(TABLAINV[[#This Row],[PMV]]*TABLAINV[[#This Row],[Diferencia]]),0)</f>
        <v>0</v>
      </c>
      <c r="Z465" s="153">
        <f>IFERROR(VLOOKUP(TABLAINV[[#This Row],[Codigo Estado]],unds!O:P,2,0),"PEND.")</f>
        <v>2001</v>
      </c>
      <c r="AA465" s="153" t="str">
        <f t="shared" si="25"/>
        <v>CD09</v>
      </c>
      <c r="AB465" s="159">
        <f t="shared" ca="1" si="26"/>
        <v>45828</v>
      </c>
    </row>
    <row r="466" spans="1:28" s="156" customFormat="1" ht="24" customHeight="1" x14ac:dyDescent="0.2">
      <c r="A466" s="157" t="str">
        <f t="shared" si="24"/>
        <v>MRC01</v>
      </c>
      <c r="B466" s="145" t="str">
        <f>IF(TABLAINV[[#This Row],[Z]]="","",D466&amp;"."&amp;TEXT(E466,"000")&amp;"."&amp;TEXT(F466,"000")&amp;"."&amp;TEXT(G466,"000"))</f>
        <v>MR.C01.087.001</v>
      </c>
      <c r="C466" s="146"/>
      <c r="D466" s="147" t="s">
        <v>95</v>
      </c>
      <c r="E466" s="147" t="s">
        <v>96</v>
      </c>
      <c r="F466" s="147">
        <v>87</v>
      </c>
      <c r="G466" s="147">
        <v>1</v>
      </c>
      <c r="H466" s="147">
        <v>342608</v>
      </c>
      <c r="I466" s="147" t="s">
        <v>126</v>
      </c>
      <c r="J466" s="158">
        <v>6</v>
      </c>
      <c r="K466" s="147" t="s">
        <v>64</v>
      </c>
      <c r="L466" s="148" t="s">
        <v>113</v>
      </c>
      <c r="M466" s="147" t="s">
        <v>99</v>
      </c>
      <c r="N466" s="146" t="s">
        <v>91</v>
      </c>
      <c r="O466" s="146">
        <v>6</v>
      </c>
      <c r="P466" s="148">
        <v>6</v>
      </c>
      <c r="Q466" s="148"/>
      <c r="R466" s="147"/>
      <c r="S466" s="149">
        <f>TABLAINV[[#This Row],[Conteo Físico]]-TABLAINV[[#This Row],[Cant. UND]]</f>
        <v>0</v>
      </c>
      <c r="T4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6" s="150" t="str">
        <f>IFERROR(IF(MOD(TABLAINV[[#This Row],[C]],2)=0,"PAR","IMPAR"),"Zona")</f>
        <v>IMPAR</v>
      </c>
      <c r="W466" s="151"/>
      <c r="X466" s="152">
        <f>IFERROR(IF(TABLAINV[[#This Row],[Cant. UND]]=0,TABLAINV[[#This Row],[PMV]]*TABLAINV[[#This Row],[Conteo Físico]],TABLAINV[[#This Row],[PMV]]*TABLAINV[[#This Row],[Cant. UND]]),0)</f>
        <v>0</v>
      </c>
      <c r="Y466" s="152">
        <f>IFERROR(ABS(TABLAINV[[#This Row],[PMV]]*TABLAINV[[#This Row],[Diferencia]]),0)</f>
        <v>0</v>
      </c>
      <c r="Z466" s="153">
        <f>IFERROR(VLOOKUP(TABLAINV[[#This Row],[Codigo Estado]],unds!O:P,2,0),"PEND.")</f>
        <v>2001</v>
      </c>
      <c r="AA466" s="153" t="str">
        <f t="shared" si="25"/>
        <v>CD09</v>
      </c>
      <c r="AB466" s="159">
        <f t="shared" ca="1" si="26"/>
        <v>45828</v>
      </c>
    </row>
    <row r="467" spans="1:28" s="156" customFormat="1" ht="24" customHeight="1" x14ac:dyDescent="0.2">
      <c r="A467" s="157" t="str">
        <f t="shared" si="24"/>
        <v>MRC01</v>
      </c>
      <c r="B467" s="145" t="str">
        <f>IF(TABLAINV[[#This Row],[Z]]="","",D467&amp;"."&amp;TEXT(E467,"000")&amp;"."&amp;TEXT(F467,"000")&amp;"."&amp;TEXT(G467,"000"))</f>
        <v>MR.C01.087.002</v>
      </c>
      <c r="C467" s="146"/>
      <c r="D467" s="147" t="s">
        <v>95</v>
      </c>
      <c r="E467" s="147" t="s">
        <v>96</v>
      </c>
      <c r="F467" s="147">
        <v>87</v>
      </c>
      <c r="G467" s="147">
        <v>2</v>
      </c>
      <c r="H467" s="147">
        <v>1014462</v>
      </c>
      <c r="I467" s="147" t="s">
        <v>151</v>
      </c>
      <c r="J467" s="158">
        <v>6</v>
      </c>
      <c r="K467" s="147" t="s">
        <v>64</v>
      </c>
      <c r="L467" s="148" t="s">
        <v>115</v>
      </c>
      <c r="M467" s="147" t="s">
        <v>99</v>
      </c>
      <c r="N467" s="146" t="s">
        <v>91</v>
      </c>
      <c r="O467" s="146">
        <v>6</v>
      </c>
      <c r="P467" s="148">
        <v>6</v>
      </c>
      <c r="Q467" s="148"/>
      <c r="R467" s="147"/>
      <c r="S467" s="149">
        <f>TABLAINV[[#This Row],[Conteo Físico]]-TABLAINV[[#This Row],[Cant. UND]]</f>
        <v>0</v>
      </c>
      <c r="T4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7" s="150" t="str">
        <f>IFERROR(IF(MOD(TABLAINV[[#This Row],[C]],2)=0,"PAR","IMPAR"),"Zona")</f>
        <v>IMPAR</v>
      </c>
      <c r="W467" s="151"/>
      <c r="X467" s="152">
        <f>IFERROR(IF(TABLAINV[[#This Row],[Cant. UND]]=0,TABLAINV[[#This Row],[PMV]]*TABLAINV[[#This Row],[Conteo Físico]],TABLAINV[[#This Row],[PMV]]*TABLAINV[[#This Row],[Cant. UND]]),0)</f>
        <v>0</v>
      </c>
      <c r="Y467" s="152">
        <f>IFERROR(ABS(TABLAINV[[#This Row],[PMV]]*TABLAINV[[#This Row],[Diferencia]]),0)</f>
        <v>0</v>
      </c>
      <c r="Z467" s="153">
        <f>IFERROR(VLOOKUP(TABLAINV[[#This Row],[Codigo Estado]],unds!O:P,2,0),"PEND.")</f>
        <v>2001</v>
      </c>
      <c r="AA467" s="153" t="str">
        <f t="shared" si="25"/>
        <v>CD09</v>
      </c>
      <c r="AB467" s="159">
        <f t="shared" ca="1" si="26"/>
        <v>45828</v>
      </c>
    </row>
    <row r="468" spans="1:28" s="156" customFormat="1" ht="24" customHeight="1" x14ac:dyDescent="0.2">
      <c r="A468" s="157" t="str">
        <f t="shared" si="24"/>
        <v>MRC01</v>
      </c>
      <c r="B468" s="145" t="str">
        <f>IF(TABLAINV[[#This Row],[Z]]="","",D468&amp;"."&amp;TEXT(E468,"000")&amp;"."&amp;TEXT(F468,"000")&amp;"."&amp;TEXT(G468,"000"))</f>
        <v>MR.C01.088.002</v>
      </c>
      <c r="C468" s="146"/>
      <c r="D468" s="147" t="s">
        <v>95</v>
      </c>
      <c r="E468" s="147" t="s">
        <v>96</v>
      </c>
      <c r="F468" s="147">
        <v>88</v>
      </c>
      <c r="G468" s="147">
        <v>2</v>
      </c>
      <c r="H468" s="147">
        <v>396035004</v>
      </c>
      <c r="I468" s="147" t="s">
        <v>132</v>
      </c>
      <c r="J468" s="158">
        <v>9</v>
      </c>
      <c r="K468" s="147" t="s">
        <v>64</v>
      </c>
      <c r="L468" s="148" t="s">
        <v>98</v>
      </c>
      <c r="M468" s="147" t="s">
        <v>99</v>
      </c>
      <c r="N468" s="146" t="s">
        <v>91</v>
      </c>
      <c r="O468" s="146">
        <v>9</v>
      </c>
      <c r="P468" s="148">
        <v>9</v>
      </c>
      <c r="Q468" s="148"/>
      <c r="R468" s="147"/>
      <c r="S468" s="149">
        <f>TABLAINV[[#This Row],[Conteo Físico]]-TABLAINV[[#This Row],[Cant. UND]]</f>
        <v>0</v>
      </c>
      <c r="T4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8" s="150" t="str">
        <f>IFERROR(IF(MOD(TABLAINV[[#This Row],[C]],2)=0,"PAR","IMPAR"),"Zona")</f>
        <v>PAR</v>
      </c>
      <c r="W468" s="151"/>
      <c r="X468" s="152">
        <f>IFERROR(IF(TABLAINV[[#This Row],[Cant. UND]]=0,TABLAINV[[#This Row],[PMV]]*TABLAINV[[#This Row],[Conteo Físico]],TABLAINV[[#This Row],[PMV]]*TABLAINV[[#This Row],[Cant. UND]]),0)</f>
        <v>0</v>
      </c>
      <c r="Y468" s="152">
        <f>IFERROR(ABS(TABLAINV[[#This Row],[PMV]]*TABLAINV[[#This Row],[Diferencia]]),0)</f>
        <v>0</v>
      </c>
      <c r="Z468" s="153">
        <f>IFERROR(VLOOKUP(TABLAINV[[#This Row],[Codigo Estado]],unds!O:P,2,0),"PEND.")</f>
        <v>2001</v>
      </c>
      <c r="AA468" s="153" t="str">
        <f t="shared" si="25"/>
        <v>CD09</v>
      </c>
      <c r="AB468" s="159">
        <f t="shared" ca="1" si="26"/>
        <v>45828</v>
      </c>
    </row>
    <row r="469" spans="1:28" s="156" customFormat="1" ht="24" customHeight="1" x14ac:dyDescent="0.2">
      <c r="A469" s="157" t="str">
        <f t="shared" si="24"/>
        <v>MRC01</v>
      </c>
      <c r="B469" s="145" t="str">
        <f>IF(TABLAINV[[#This Row],[Z]]="","",D469&amp;"."&amp;TEXT(E469,"000")&amp;"."&amp;TEXT(F469,"000")&amp;"."&amp;TEXT(G469,"000"))</f>
        <v>MR.C01.089.001</v>
      </c>
      <c r="C469" s="146"/>
      <c r="D469" s="147" t="s">
        <v>95</v>
      </c>
      <c r="E469" s="147" t="s">
        <v>96</v>
      </c>
      <c r="F469" s="147">
        <v>89</v>
      </c>
      <c r="G469" s="147">
        <v>1</v>
      </c>
      <c r="H469" s="147">
        <v>1021542</v>
      </c>
      <c r="I469" s="147" t="s">
        <v>152</v>
      </c>
      <c r="J469" s="158">
        <v>3</v>
      </c>
      <c r="K469" s="147" t="s">
        <v>64</v>
      </c>
      <c r="L469" s="148" t="s">
        <v>115</v>
      </c>
      <c r="M469" s="147" t="s">
        <v>99</v>
      </c>
      <c r="N469" s="146" t="s">
        <v>91</v>
      </c>
      <c r="O469" s="146">
        <v>3</v>
      </c>
      <c r="P469" s="148">
        <v>3</v>
      </c>
      <c r="Q469" s="148"/>
      <c r="R469" s="147"/>
      <c r="S469" s="149">
        <f>TABLAINV[[#This Row],[Conteo Físico]]-TABLAINV[[#This Row],[Cant. UND]]</f>
        <v>0</v>
      </c>
      <c r="T4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9" s="150" t="str">
        <f>IFERROR(IF(MOD(TABLAINV[[#This Row],[C]],2)=0,"PAR","IMPAR"),"Zona")</f>
        <v>IMPAR</v>
      </c>
      <c r="W469" s="151"/>
      <c r="X469" s="152">
        <f>IFERROR(IF(TABLAINV[[#This Row],[Cant. UND]]=0,TABLAINV[[#This Row],[PMV]]*TABLAINV[[#This Row],[Conteo Físico]],TABLAINV[[#This Row],[PMV]]*TABLAINV[[#This Row],[Cant. UND]]),0)</f>
        <v>0</v>
      </c>
      <c r="Y469" s="152">
        <f>IFERROR(ABS(TABLAINV[[#This Row],[PMV]]*TABLAINV[[#This Row],[Diferencia]]),0)</f>
        <v>0</v>
      </c>
      <c r="Z469" s="153">
        <f>IFERROR(VLOOKUP(TABLAINV[[#This Row],[Codigo Estado]],unds!O:P,2,0),"PEND.")</f>
        <v>2001</v>
      </c>
      <c r="AA469" s="153" t="str">
        <f t="shared" si="25"/>
        <v>CD09</v>
      </c>
      <c r="AB469" s="159">
        <f t="shared" ca="1" si="26"/>
        <v>45828</v>
      </c>
    </row>
    <row r="470" spans="1:28" s="156" customFormat="1" ht="24" customHeight="1" x14ac:dyDescent="0.2">
      <c r="A470" s="157" t="str">
        <f t="shared" si="24"/>
        <v>MRC01</v>
      </c>
      <c r="B470" s="145" t="str">
        <f>IF(TABLAINV[[#This Row],[Z]]="","",D470&amp;"."&amp;TEXT(E470,"000")&amp;"."&amp;TEXT(F470,"000")&amp;"."&amp;TEXT(G470,"000"))</f>
        <v>MR.C01.089.002</v>
      </c>
      <c r="C470" s="146"/>
      <c r="D470" s="147" t="s">
        <v>95</v>
      </c>
      <c r="E470" s="147" t="s">
        <v>96</v>
      </c>
      <c r="F470" s="147">
        <v>89</v>
      </c>
      <c r="G470" s="147">
        <v>2</v>
      </c>
      <c r="H470" s="147">
        <v>396035008</v>
      </c>
      <c r="I470" s="147" t="s">
        <v>153</v>
      </c>
      <c r="J470" s="158">
        <v>24</v>
      </c>
      <c r="K470" s="147" t="s">
        <v>64</v>
      </c>
      <c r="L470" s="148" t="s">
        <v>98</v>
      </c>
      <c r="M470" s="147" t="s">
        <v>99</v>
      </c>
      <c r="N470" s="146" t="s">
        <v>91</v>
      </c>
      <c r="O470" s="146">
        <v>24</v>
      </c>
      <c r="P470" s="148">
        <v>24</v>
      </c>
      <c r="Q470" s="148"/>
      <c r="R470" s="147"/>
      <c r="S470" s="149">
        <f>TABLAINV[[#This Row],[Conteo Físico]]-TABLAINV[[#This Row],[Cant. UND]]</f>
        <v>0</v>
      </c>
      <c r="T4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0" s="150" t="str">
        <f>IFERROR(IF(MOD(TABLAINV[[#This Row],[C]],2)=0,"PAR","IMPAR"),"Zona")</f>
        <v>IMPAR</v>
      </c>
      <c r="W470" s="151"/>
      <c r="X470" s="152">
        <f>IFERROR(IF(TABLAINV[[#This Row],[Cant. UND]]=0,TABLAINV[[#This Row],[PMV]]*TABLAINV[[#This Row],[Conteo Físico]],TABLAINV[[#This Row],[PMV]]*TABLAINV[[#This Row],[Cant. UND]]),0)</f>
        <v>0</v>
      </c>
      <c r="Y470" s="152">
        <f>IFERROR(ABS(TABLAINV[[#This Row],[PMV]]*TABLAINV[[#This Row],[Diferencia]]),0)</f>
        <v>0</v>
      </c>
      <c r="Z470" s="153">
        <f>IFERROR(VLOOKUP(TABLAINV[[#This Row],[Codigo Estado]],unds!O:P,2,0),"PEND.")</f>
        <v>2001</v>
      </c>
      <c r="AA470" s="153" t="str">
        <f t="shared" si="25"/>
        <v>CD09</v>
      </c>
      <c r="AB470" s="159">
        <f t="shared" ca="1" si="26"/>
        <v>45828</v>
      </c>
    </row>
    <row r="471" spans="1:28" s="156" customFormat="1" ht="24" customHeight="1" x14ac:dyDescent="0.2">
      <c r="A471" s="157" t="str">
        <f t="shared" si="24"/>
        <v>MRC01</v>
      </c>
      <c r="B471" s="145" t="str">
        <f>IF(TABLAINV[[#This Row],[Z]]="","",D471&amp;"."&amp;TEXT(E471,"000")&amp;"."&amp;TEXT(F471,"000")&amp;"."&amp;TEXT(G471,"000"))</f>
        <v>MR.C01.091.002</v>
      </c>
      <c r="C471" s="146"/>
      <c r="D471" s="147" t="s">
        <v>95</v>
      </c>
      <c r="E471" s="147" t="s">
        <v>96</v>
      </c>
      <c r="F471" s="147">
        <v>91</v>
      </c>
      <c r="G471" s="147">
        <v>2</v>
      </c>
      <c r="H471" s="147">
        <v>112570</v>
      </c>
      <c r="I471" s="147" t="s">
        <v>124</v>
      </c>
      <c r="J471" s="158">
        <v>12</v>
      </c>
      <c r="K471" s="147" t="s">
        <v>64</v>
      </c>
      <c r="L471" s="148" t="s">
        <v>125</v>
      </c>
      <c r="M471" s="147" t="s">
        <v>99</v>
      </c>
      <c r="N471" s="146" t="s">
        <v>91</v>
      </c>
      <c r="O471" s="146">
        <v>12</v>
      </c>
      <c r="P471" s="148">
        <v>12</v>
      </c>
      <c r="Q471" s="148"/>
      <c r="R471" s="147"/>
      <c r="S471" s="149">
        <f>TABLAINV[[#This Row],[Conteo Físico]]-TABLAINV[[#This Row],[Cant. UND]]</f>
        <v>0</v>
      </c>
      <c r="T4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1" s="150" t="str">
        <f>IFERROR(IF(MOD(TABLAINV[[#This Row],[C]],2)=0,"PAR","IMPAR"),"Zona")</f>
        <v>IMPAR</v>
      </c>
      <c r="W471" s="151"/>
      <c r="X471" s="152">
        <f>IFERROR(IF(TABLAINV[[#This Row],[Cant. UND]]=0,TABLAINV[[#This Row],[PMV]]*TABLAINV[[#This Row],[Conteo Físico]],TABLAINV[[#This Row],[PMV]]*TABLAINV[[#This Row],[Cant. UND]]),0)</f>
        <v>0</v>
      </c>
      <c r="Y471" s="152">
        <f>IFERROR(ABS(TABLAINV[[#This Row],[PMV]]*TABLAINV[[#This Row],[Diferencia]]),0)</f>
        <v>0</v>
      </c>
      <c r="Z471" s="153">
        <f>IFERROR(VLOOKUP(TABLAINV[[#This Row],[Codigo Estado]],unds!O:P,2,0),"PEND.")</f>
        <v>2001</v>
      </c>
      <c r="AA471" s="153" t="str">
        <f t="shared" si="25"/>
        <v>CD09</v>
      </c>
      <c r="AB471" s="159">
        <f t="shared" ca="1" si="26"/>
        <v>45828</v>
      </c>
    </row>
    <row r="472" spans="1:28" s="156" customFormat="1" ht="24" customHeight="1" x14ac:dyDescent="0.2">
      <c r="A472" s="157" t="str">
        <f t="shared" si="24"/>
        <v>MRC01</v>
      </c>
      <c r="B472" s="145" t="str">
        <f>IF(TABLAINV[[#This Row],[Z]]="","",D472&amp;"."&amp;TEXT(E472,"000")&amp;"."&amp;TEXT(F472,"000")&amp;"."&amp;TEXT(G472,"000"))</f>
        <v>MR.C01.092.002</v>
      </c>
      <c r="C472" s="146"/>
      <c r="D472" s="147" t="s">
        <v>95</v>
      </c>
      <c r="E472" s="147" t="s">
        <v>96</v>
      </c>
      <c r="F472" s="147">
        <v>92</v>
      </c>
      <c r="G472" s="147">
        <v>2</v>
      </c>
      <c r="H472" s="147">
        <v>1016135</v>
      </c>
      <c r="I472" s="147" t="s">
        <v>154</v>
      </c>
      <c r="J472" s="158">
        <v>6</v>
      </c>
      <c r="K472" s="147" t="s">
        <v>64</v>
      </c>
      <c r="L472" s="148" t="s">
        <v>98</v>
      </c>
      <c r="M472" s="147" t="s">
        <v>99</v>
      </c>
      <c r="N472" s="146" t="s">
        <v>91</v>
      </c>
      <c r="O472" s="146">
        <v>6</v>
      </c>
      <c r="P472" s="148">
        <v>6</v>
      </c>
      <c r="Q472" s="148"/>
      <c r="R472" s="147"/>
      <c r="S472" s="149">
        <f>TABLAINV[[#This Row],[Conteo Físico]]-TABLAINV[[#This Row],[Cant. UND]]</f>
        <v>0</v>
      </c>
      <c r="T4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2" s="150" t="str">
        <f>IFERROR(IF(MOD(TABLAINV[[#This Row],[C]],2)=0,"PAR","IMPAR"),"Zona")</f>
        <v>PAR</v>
      </c>
      <c r="W472" s="151"/>
      <c r="X472" s="152">
        <f>IFERROR(IF(TABLAINV[[#This Row],[Cant. UND]]=0,TABLAINV[[#This Row],[PMV]]*TABLAINV[[#This Row],[Conteo Físico]],TABLAINV[[#This Row],[PMV]]*TABLAINV[[#This Row],[Cant. UND]]),0)</f>
        <v>0</v>
      </c>
      <c r="Y472" s="152">
        <f>IFERROR(ABS(TABLAINV[[#This Row],[PMV]]*TABLAINV[[#This Row],[Diferencia]]),0)</f>
        <v>0</v>
      </c>
      <c r="Z472" s="153">
        <f>IFERROR(VLOOKUP(TABLAINV[[#This Row],[Codigo Estado]],unds!O:P,2,0),"PEND.")</f>
        <v>2001</v>
      </c>
      <c r="AA472" s="153" t="str">
        <f t="shared" si="25"/>
        <v>CD09</v>
      </c>
      <c r="AB472" s="159">
        <f t="shared" ca="1" si="26"/>
        <v>45828</v>
      </c>
    </row>
    <row r="473" spans="1:28" s="156" customFormat="1" ht="24" customHeight="1" x14ac:dyDescent="0.2">
      <c r="A473" s="157" t="str">
        <f t="shared" si="24"/>
        <v>MRC01</v>
      </c>
      <c r="B473" s="145" t="str">
        <f>IF(TABLAINV[[#This Row],[Z]]="","",D473&amp;"."&amp;TEXT(E473,"000")&amp;"."&amp;TEXT(F473,"000")&amp;"."&amp;TEXT(G473,"000"))</f>
        <v>MR.C01.095.001</v>
      </c>
      <c r="C473" s="146"/>
      <c r="D473" s="147" t="s">
        <v>95</v>
      </c>
      <c r="E473" s="147" t="s">
        <v>96</v>
      </c>
      <c r="F473" s="147">
        <v>95</v>
      </c>
      <c r="G473" s="147">
        <v>1</v>
      </c>
      <c r="H473" s="147">
        <v>112570</v>
      </c>
      <c r="I473" s="147" t="s">
        <v>124</v>
      </c>
      <c r="J473" s="158">
        <v>24</v>
      </c>
      <c r="K473" s="147" t="s">
        <v>64</v>
      </c>
      <c r="L473" s="148" t="s">
        <v>125</v>
      </c>
      <c r="M473" s="147" t="s">
        <v>99</v>
      </c>
      <c r="N473" s="146" t="s">
        <v>91</v>
      </c>
      <c r="O473" s="146">
        <v>24</v>
      </c>
      <c r="P473" s="148">
        <v>24</v>
      </c>
      <c r="Q473" s="148"/>
      <c r="R473" s="147"/>
      <c r="S473" s="149">
        <f>TABLAINV[[#This Row],[Conteo Físico]]-TABLAINV[[#This Row],[Cant. UND]]</f>
        <v>0</v>
      </c>
      <c r="T4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3" s="150" t="str">
        <f>IFERROR(IF(MOD(TABLAINV[[#This Row],[C]],2)=0,"PAR","IMPAR"),"Zona")</f>
        <v>IMPAR</v>
      </c>
      <c r="W473" s="151"/>
      <c r="X473" s="152">
        <f>IFERROR(IF(TABLAINV[[#This Row],[Cant. UND]]=0,TABLAINV[[#This Row],[PMV]]*TABLAINV[[#This Row],[Conteo Físico]],TABLAINV[[#This Row],[PMV]]*TABLAINV[[#This Row],[Cant. UND]]),0)</f>
        <v>0</v>
      </c>
      <c r="Y473" s="152">
        <f>IFERROR(ABS(TABLAINV[[#This Row],[PMV]]*TABLAINV[[#This Row],[Diferencia]]),0)</f>
        <v>0</v>
      </c>
      <c r="Z473" s="153">
        <f>IFERROR(VLOOKUP(TABLAINV[[#This Row],[Codigo Estado]],unds!O:P,2,0),"PEND.")</f>
        <v>2001</v>
      </c>
      <c r="AA473" s="153" t="str">
        <f t="shared" si="25"/>
        <v>CD09</v>
      </c>
      <c r="AB473" s="159">
        <f t="shared" ca="1" si="26"/>
        <v>45828</v>
      </c>
    </row>
    <row r="474" spans="1:28" s="156" customFormat="1" ht="24" customHeight="1" x14ac:dyDescent="0.2">
      <c r="A474" s="157" t="str">
        <f t="shared" si="24"/>
        <v>MRC01</v>
      </c>
      <c r="B474" s="145" t="str">
        <f>IF(TABLAINV[[#This Row],[Z]]="","",D474&amp;"."&amp;TEXT(E474,"000")&amp;"."&amp;TEXT(F474,"000")&amp;"."&amp;TEXT(G474,"000"))</f>
        <v>MR.C01.096.001</v>
      </c>
      <c r="C474" s="146"/>
      <c r="D474" s="147" t="s">
        <v>95</v>
      </c>
      <c r="E474" s="147" t="s">
        <v>96</v>
      </c>
      <c r="F474" s="147">
        <v>96</v>
      </c>
      <c r="G474" s="147">
        <v>1</v>
      </c>
      <c r="H474" s="147">
        <v>1014463</v>
      </c>
      <c r="I474" s="147" t="s">
        <v>155</v>
      </c>
      <c r="J474" s="158">
        <v>3</v>
      </c>
      <c r="K474" s="147" t="s">
        <v>64</v>
      </c>
      <c r="L474" s="148" t="s">
        <v>115</v>
      </c>
      <c r="M474" s="147" t="s">
        <v>99</v>
      </c>
      <c r="N474" s="146" t="s">
        <v>91</v>
      </c>
      <c r="O474" s="146">
        <v>3</v>
      </c>
      <c r="P474" s="148">
        <v>3</v>
      </c>
      <c r="Q474" s="148"/>
      <c r="R474" s="147"/>
      <c r="S474" s="149">
        <f>TABLAINV[[#This Row],[Conteo Físico]]-TABLAINV[[#This Row],[Cant. UND]]</f>
        <v>0</v>
      </c>
      <c r="T4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4" s="150" t="str">
        <f>IFERROR(IF(MOD(TABLAINV[[#This Row],[C]],2)=0,"PAR","IMPAR"),"Zona")</f>
        <v>PAR</v>
      </c>
      <c r="W474" s="151"/>
      <c r="X474" s="152">
        <f>IFERROR(IF(TABLAINV[[#This Row],[Cant. UND]]=0,TABLAINV[[#This Row],[PMV]]*TABLAINV[[#This Row],[Conteo Físico]],TABLAINV[[#This Row],[PMV]]*TABLAINV[[#This Row],[Cant. UND]]),0)</f>
        <v>0</v>
      </c>
      <c r="Y474" s="152">
        <f>IFERROR(ABS(TABLAINV[[#This Row],[PMV]]*TABLAINV[[#This Row],[Diferencia]]),0)</f>
        <v>0</v>
      </c>
      <c r="Z474" s="153">
        <f>IFERROR(VLOOKUP(TABLAINV[[#This Row],[Codigo Estado]],unds!O:P,2,0),"PEND.")</f>
        <v>2001</v>
      </c>
      <c r="AA474" s="153" t="str">
        <f t="shared" si="25"/>
        <v>CD09</v>
      </c>
      <c r="AB474" s="159">
        <f t="shared" ca="1" si="26"/>
        <v>45828</v>
      </c>
    </row>
    <row r="475" spans="1:28" s="156" customFormat="1" ht="24" customHeight="1" x14ac:dyDescent="0.2">
      <c r="A475" s="157" t="str">
        <f t="shared" si="24"/>
        <v>MRC01</v>
      </c>
      <c r="B475" s="145" t="str">
        <f>IF(TABLAINV[[#This Row],[Z]]="","",D475&amp;"."&amp;TEXT(E475,"000")&amp;"."&amp;TEXT(F475,"000")&amp;"."&amp;TEXT(G475,"000"))</f>
        <v>MR.C01.096.002</v>
      </c>
      <c r="C475" s="146"/>
      <c r="D475" s="147" t="s">
        <v>95</v>
      </c>
      <c r="E475" s="147" t="s">
        <v>96</v>
      </c>
      <c r="F475" s="147">
        <v>96</v>
      </c>
      <c r="G475" s="147">
        <v>2</v>
      </c>
      <c r="H475" s="147">
        <v>1021547</v>
      </c>
      <c r="I475" s="147" t="s">
        <v>156</v>
      </c>
      <c r="J475" s="158">
        <v>18</v>
      </c>
      <c r="K475" s="147" t="s">
        <v>64</v>
      </c>
      <c r="L475" s="148" t="s">
        <v>98</v>
      </c>
      <c r="M475" s="147" t="s">
        <v>99</v>
      </c>
      <c r="N475" s="146" t="s">
        <v>91</v>
      </c>
      <c r="O475" s="146">
        <v>18</v>
      </c>
      <c r="P475" s="148">
        <v>18</v>
      </c>
      <c r="Q475" s="148"/>
      <c r="R475" s="147"/>
      <c r="S475" s="149">
        <f>TABLAINV[[#This Row],[Conteo Físico]]-TABLAINV[[#This Row],[Cant. UND]]</f>
        <v>0</v>
      </c>
      <c r="T4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5" s="150" t="str">
        <f>IFERROR(IF(MOD(TABLAINV[[#This Row],[C]],2)=0,"PAR","IMPAR"),"Zona")</f>
        <v>PAR</v>
      </c>
      <c r="W475" s="151"/>
      <c r="X475" s="152">
        <f>IFERROR(IF(TABLAINV[[#This Row],[Cant. UND]]=0,TABLAINV[[#This Row],[PMV]]*TABLAINV[[#This Row],[Conteo Físico]],TABLAINV[[#This Row],[PMV]]*TABLAINV[[#This Row],[Cant. UND]]),0)</f>
        <v>0</v>
      </c>
      <c r="Y475" s="152">
        <f>IFERROR(ABS(TABLAINV[[#This Row],[PMV]]*TABLAINV[[#This Row],[Diferencia]]),0)</f>
        <v>0</v>
      </c>
      <c r="Z475" s="153">
        <f>IFERROR(VLOOKUP(TABLAINV[[#This Row],[Codigo Estado]],unds!O:P,2,0),"PEND.")</f>
        <v>2001</v>
      </c>
      <c r="AA475" s="153" t="str">
        <f t="shared" si="25"/>
        <v>CD09</v>
      </c>
      <c r="AB475" s="159">
        <f t="shared" ca="1" si="26"/>
        <v>45828</v>
      </c>
    </row>
    <row r="476" spans="1:28" s="156" customFormat="1" ht="24" customHeight="1" x14ac:dyDescent="0.2">
      <c r="A476" s="157" t="str">
        <f t="shared" si="24"/>
        <v>MRC01</v>
      </c>
      <c r="B476" s="145" t="str">
        <f>IF(TABLAINV[[#This Row],[Z]]="","",D476&amp;"."&amp;TEXT(E476,"000")&amp;"."&amp;TEXT(F476,"000")&amp;"."&amp;TEXT(G476,"000"))</f>
        <v>MR.C01.098.001</v>
      </c>
      <c r="C476" s="146"/>
      <c r="D476" s="147" t="s">
        <v>95</v>
      </c>
      <c r="E476" s="147" t="s">
        <v>96</v>
      </c>
      <c r="F476" s="147">
        <v>98</v>
      </c>
      <c r="G476" s="147">
        <v>1</v>
      </c>
      <c r="H476" s="147">
        <v>560878</v>
      </c>
      <c r="I476" s="147" t="s">
        <v>157</v>
      </c>
      <c r="J476" s="158">
        <v>9</v>
      </c>
      <c r="K476" s="147" t="s">
        <v>64</v>
      </c>
      <c r="L476" s="148" t="s">
        <v>115</v>
      </c>
      <c r="M476" s="147" t="s">
        <v>99</v>
      </c>
      <c r="N476" s="146" t="s">
        <v>91</v>
      </c>
      <c r="O476" s="146">
        <v>9</v>
      </c>
      <c r="P476" s="148">
        <v>9</v>
      </c>
      <c r="Q476" s="148"/>
      <c r="R476" s="147"/>
      <c r="S476" s="149">
        <f>TABLAINV[[#This Row],[Conteo Físico]]-TABLAINV[[#This Row],[Cant. UND]]</f>
        <v>0</v>
      </c>
      <c r="T4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6" s="150" t="str">
        <f>IFERROR(IF(MOD(TABLAINV[[#This Row],[C]],2)=0,"PAR","IMPAR"),"Zona")</f>
        <v>PAR</v>
      </c>
      <c r="W476" s="151"/>
      <c r="X476" s="152">
        <f>IFERROR(IF(TABLAINV[[#This Row],[Cant. UND]]=0,TABLAINV[[#This Row],[PMV]]*TABLAINV[[#This Row],[Conteo Físico]],TABLAINV[[#This Row],[PMV]]*TABLAINV[[#This Row],[Cant. UND]]),0)</f>
        <v>0</v>
      </c>
      <c r="Y476" s="152">
        <f>IFERROR(ABS(TABLAINV[[#This Row],[PMV]]*TABLAINV[[#This Row],[Diferencia]]),0)</f>
        <v>0</v>
      </c>
      <c r="Z476" s="153">
        <f>IFERROR(VLOOKUP(TABLAINV[[#This Row],[Codigo Estado]],unds!O:P,2,0),"PEND.")</f>
        <v>2001</v>
      </c>
      <c r="AA476" s="153" t="str">
        <f t="shared" si="25"/>
        <v>CD09</v>
      </c>
      <c r="AB476" s="159">
        <f t="shared" ca="1" si="26"/>
        <v>45828</v>
      </c>
    </row>
    <row r="477" spans="1:28" s="156" customFormat="1" ht="24" customHeight="1" x14ac:dyDescent="0.2">
      <c r="A477" s="157" t="str">
        <f t="shared" si="24"/>
        <v>MRC01</v>
      </c>
      <c r="B477" s="145" t="str">
        <f>IF(TABLAINV[[#This Row],[Z]]="","",D477&amp;"."&amp;TEXT(E477,"000")&amp;"."&amp;TEXT(F477,"000")&amp;"."&amp;TEXT(G477,"000"))</f>
        <v>MR.C01.098.002</v>
      </c>
      <c r="C477" s="146"/>
      <c r="D477" s="147" t="s">
        <v>95</v>
      </c>
      <c r="E477" s="147" t="s">
        <v>96</v>
      </c>
      <c r="F477" s="147">
        <v>98</v>
      </c>
      <c r="G477" s="147">
        <v>2</v>
      </c>
      <c r="H477" s="147">
        <v>531944</v>
      </c>
      <c r="I477" s="147" t="s">
        <v>158</v>
      </c>
      <c r="J477" s="158">
        <v>12</v>
      </c>
      <c r="K477" s="147" t="s">
        <v>64</v>
      </c>
      <c r="L477" s="148" t="s">
        <v>115</v>
      </c>
      <c r="M477" s="147" t="s">
        <v>99</v>
      </c>
      <c r="N477" s="146" t="s">
        <v>91</v>
      </c>
      <c r="O477" s="146">
        <v>12</v>
      </c>
      <c r="P477" s="148">
        <v>12</v>
      </c>
      <c r="Q477" s="148"/>
      <c r="R477" s="147"/>
      <c r="S477" s="149">
        <f>TABLAINV[[#This Row],[Conteo Físico]]-TABLAINV[[#This Row],[Cant. UND]]</f>
        <v>0</v>
      </c>
      <c r="T4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7" s="150" t="str">
        <f>IFERROR(IF(MOD(TABLAINV[[#This Row],[C]],2)=0,"PAR","IMPAR"),"Zona")</f>
        <v>PAR</v>
      </c>
      <c r="W477" s="151"/>
      <c r="X477" s="152">
        <f>IFERROR(IF(TABLAINV[[#This Row],[Cant. UND]]=0,TABLAINV[[#This Row],[PMV]]*TABLAINV[[#This Row],[Conteo Físico]],TABLAINV[[#This Row],[PMV]]*TABLAINV[[#This Row],[Cant. UND]]),0)</f>
        <v>0</v>
      </c>
      <c r="Y477" s="152">
        <f>IFERROR(ABS(TABLAINV[[#This Row],[PMV]]*TABLAINV[[#This Row],[Diferencia]]),0)</f>
        <v>0</v>
      </c>
      <c r="Z477" s="153">
        <f>IFERROR(VLOOKUP(TABLAINV[[#This Row],[Codigo Estado]],unds!O:P,2,0),"PEND.")</f>
        <v>2001</v>
      </c>
      <c r="AA477" s="153" t="str">
        <f t="shared" si="25"/>
        <v>CD09</v>
      </c>
      <c r="AB477" s="159">
        <f t="shared" ca="1" si="26"/>
        <v>45828</v>
      </c>
    </row>
    <row r="478" spans="1:28" s="156" customFormat="1" ht="24" customHeight="1" x14ac:dyDescent="0.2">
      <c r="A478" s="157" t="str">
        <f t="shared" si="24"/>
        <v>MRC01</v>
      </c>
      <c r="B478" s="145" t="str">
        <f>IF(TABLAINV[[#This Row],[Z]]="","",D478&amp;"."&amp;TEXT(E478,"000")&amp;"."&amp;TEXT(F478,"000")&amp;"."&amp;TEXT(G478,"000"))</f>
        <v>MR.C01.100.001</v>
      </c>
      <c r="C478" s="146"/>
      <c r="D478" s="147" t="s">
        <v>95</v>
      </c>
      <c r="E478" s="147" t="s">
        <v>96</v>
      </c>
      <c r="F478" s="147">
        <v>100</v>
      </c>
      <c r="G478" s="147">
        <v>1</v>
      </c>
      <c r="H478" s="147">
        <v>482549</v>
      </c>
      <c r="I478" s="147" t="s">
        <v>159</v>
      </c>
      <c r="J478" s="158">
        <v>3</v>
      </c>
      <c r="K478" s="147" t="s">
        <v>64</v>
      </c>
      <c r="L478" s="148" t="s">
        <v>115</v>
      </c>
      <c r="M478" s="147" t="s">
        <v>99</v>
      </c>
      <c r="N478" s="146" t="s">
        <v>91</v>
      </c>
      <c r="O478" s="146">
        <v>3</v>
      </c>
      <c r="P478" s="148">
        <v>3</v>
      </c>
      <c r="Q478" s="148"/>
      <c r="R478" s="147"/>
      <c r="S478" s="149">
        <f>TABLAINV[[#This Row],[Conteo Físico]]-TABLAINV[[#This Row],[Cant. UND]]</f>
        <v>0</v>
      </c>
      <c r="T4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8" s="150" t="str">
        <f>IFERROR(IF(MOD(TABLAINV[[#This Row],[C]],2)=0,"PAR","IMPAR"),"Zona")</f>
        <v>PAR</v>
      </c>
      <c r="W478" s="151"/>
      <c r="X478" s="152">
        <f>IFERROR(IF(TABLAINV[[#This Row],[Cant. UND]]=0,TABLAINV[[#This Row],[PMV]]*TABLAINV[[#This Row],[Conteo Físico]],TABLAINV[[#This Row],[PMV]]*TABLAINV[[#This Row],[Cant. UND]]),0)</f>
        <v>0</v>
      </c>
      <c r="Y478" s="152">
        <f>IFERROR(ABS(TABLAINV[[#This Row],[PMV]]*TABLAINV[[#This Row],[Diferencia]]),0)</f>
        <v>0</v>
      </c>
      <c r="Z478" s="153">
        <f>IFERROR(VLOOKUP(TABLAINV[[#This Row],[Codigo Estado]],unds!O:P,2,0),"PEND.")</f>
        <v>2001</v>
      </c>
      <c r="AA478" s="153" t="str">
        <f t="shared" si="25"/>
        <v>CD09</v>
      </c>
      <c r="AB478" s="159">
        <f t="shared" ca="1" si="26"/>
        <v>45828</v>
      </c>
    </row>
    <row r="479" spans="1:28" s="156" customFormat="1" ht="24" customHeight="1" x14ac:dyDescent="0.2">
      <c r="A479" s="157" t="str">
        <f t="shared" si="24"/>
        <v>MRC01</v>
      </c>
      <c r="B479" s="145" t="str">
        <f>IF(TABLAINV[[#This Row],[Z]]="","",D479&amp;"."&amp;TEXT(E479,"000")&amp;"."&amp;TEXT(F479,"000")&amp;"."&amp;TEXT(G479,"000"))</f>
        <v>MR.C01.100.002</v>
      </c>
      <c r="C479" s="146"/>
      <c r="D479" s="147" t="s">
        <v>95</v>
      </c>
      <c r="E479" s="147" t="s">
        <v>96</v>
      </c>
      <c r="F479" s="147">
        <v>100</v>
      </c>
      <c r="G479" s="147">
        <v>2</v>
      </c>
      <c r="H479" s="147">
        <v>1021544</v>
      </c>
      <c r="I479" s="147" t="s">
        <v>160</v>
      </c>
      <c r="J479" s="158">
        <v>17</v>
      </c>
      <c r="K479" s="147" t="s">
        <v>64</v>
      </c>
      <c r="L479" s="148" t="s">
        <v>161</v>
      </c>
      <c r="M479" s="147" t="s">
        <v>99</v>
      </c>
      <c r="N479" s="146" t="s">
        <v>91</v>
      </c>
      <c r="O479" s="146">
        <v>17</v>
      </c>
      <c r="P479" s="148">
        <v>17</v>
      </c>
      <c r="Q479" s="148"/>
      <c r="R479" s="147"/>
      <c r="S479" s="149">
        <f>TABLAINV[[#This Row],[Conteo Físico]]-TABLAINV[[#This Row],[Cant. UND]]</f>
        <v>0</v>
      </c>
      <c r="T4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9" s="150" t="str">
        <f>IFERROR(IF(MOD(TABLAINV[[#This Row],[C]],2)=0,"PAR","IMPAR"),"Zona")</f>
        <v>PAR</v>
      </c>
      <c r="W479" s="151"/>
      <c r="X479" s="152">
        <f>IFERROR(IF(TABLAINV[[#This Row],[Cant. UND]]=0,TABLAINV[[#This Row],[PMV]]*TABLAINV[[#This Row],[Conteo Físico]],TABLAINV[[#This Row],[PMV]]*TABLAINV[[#This Row],[Cant. UND]]),0)</f>
        <v>0</v>
      </c>
      <c r="Y479" s="152">
        <f>IFERROR(ABS(TABLAINV[[#This Row],[PMV]]*TABLAINV[[#This Row],[Diferencia]]),0)</f>
        <v>0</v>
      </c>
      <c r="Z479" s="153">
        <f>IFERROR(VLOOKUP(TABLAINV[[#This Row],[Codigo Estado]],unds!O:P,2,0),"PEND.")</f>
        <v>2001</v>
      </c>
      <c r="AA479" s="153" t="str">
        <f t="shared" si="25"/>
        <v>CD09</v>
      </c>
      <c r="AB479" s="159">
        <f t="shared" ca="1" si="26"/>
        <v>45828</v>
      </c>
    </row>
    <row r="480" spans="1:28" s="156" customFormat="1" ht="24" customHeight="1" x14ac:dyDescent="0.2">
      <c r="A480" s="157" t="str">
        <f t="shared" si="24"/>
        <v>MRC01</v>
      </c>
      <c r="B480" s="145" t="str">
        <f>IF(TABLAINV[[#This Row],[Z]]="","",D480&amp;"."&amp;TEXT(E480,"000")&amp;"."&amp;TEXT(F480,"000")&amp;"."&amp;TEXT(G480,"000"))</f>
        <v>MR.C01.101.002</v>
      </c>
      <c r="C480" s="146"/>
      <c r="D480" s="147" t="s">
        <v>95</v>
      </c>
      <c r="E480" s="147" t="s">
        <v>96</v>
      </c>
      <c r="F480" s="147">
        <v>101</v>
      </c>
      <c r="G480" s="147">
        <v>2</v>
      </c>
      <c r="H480" s="147">
        <v>1014463</v>
      </c>
      <c r="I480" s="147" t="s">
        <v>155</v>
      </c>
      <c r="J480" s="158">
        <v>3</v>
      </c>
      <c r="K480" s="147" t="s">
        <v>64</v>
      </c>
      <c r="L480" s="148" t="s">
        <v>115</v>
      </c>
      <c r="M480" s="147" t="s">
        <v>99</v>
      </c>
      <c r="N480" s="146" t="s">
        <v>91</v>
      </c>
      <c r="O480" s="146">
        <v>3</v>
      </c>
      <c r="P480" s="148">
        <v>3</v>
      </c>
      <c r="Q480" s="148"/>
      <c r="R480" s="147"/>
      <c r="S480" s="149">
        <f>TABLAINV[[#This Row],[Conteo Físico]]-TABLAINV[[#This Row],[Cant. UND]]</f>
        <v>0</v>
      </c>
      <c r="T4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0" s="150" t="str">
        <f>IFERROR(IF(MOD(TABLAINV[[#This Row],[C]],2)=0,"PAR","IMPAR"),"Zona")</f>
        <v>IMPAR</v>
      </c>
      <c r="W480" s="151"/>
      <c r="X480" s="152">
        <f>IFERROR(IF(TABLAINV[[#This Row],[Cant. UND]]=0,TABLAINV[[#This Row],[PMV]]*TABLAINV[[#This Row],[Conteo Físico]],TABLAINV[[#This Row],[PMV]]*TABLAINV[[#This Row],[Cant. UND]]),0)</f>
        <v>0</v>
      </c>
      <c r="Y480" s="152">
        <f>IFERROR(ABS(TABLAINV[[#This Row],[PMV]]*TABLAINV[[#This Row],[Diferencia]]),0)</f>
        <v>0</v>
      </c>
      <c r="Z480" s="153">
        <f>IFERROR(VLOOKUP(TABLAINV[[#This Row],[Codigo Estado]],unds!O:P,2,0),"PEND.")</f>
        <v>2001</v>
      </c>
      <c r="AA480" s="153" t="str">
        <f t="shared" si="25"/>
        <v>CD09</v>
      </c>
      <c r="AB480" s="159">
        <f t="shared" ca="1" si="26"/>
        <v>45828</v>
      </c>
    </row>
    <row r="481" spans="1:28" s="156" customFormat="1" ht="24" customHeight="1" x14ac:dyDescent="0.2">
      <c r="A481" s="157" t="str">
        <f t="shared" si="24"/>
        <v>MRC01</v>
      </c>
      <c r="B481" s="145" t="str">
        <f>IF(TABLAINV[[#This Row],[Z]]="","",D481&amp;"."&amp;TEXT(E481,"000")&amp;"."&amp;TEXT(F481,"000")&amp;"."&amp;TEXT(G481,"000"))</f>
        <v>MR.C01.102.001</v>
      </c>
      <c r="C481" s="146"/>
      <c r="D481" s="147" t="s">
        <v>95</v>
      </c>
      <c r="E481" s="147" t="s">
        <v>96</v>
      </c>
      <c r="F481" s="147">
        <v>102</v>
      </c>
      <c r="G481" s="147">
        <v>1</v>
      </c>
      <c r="H481" s="147">
        <v>396035004</v>
      </c>
      <c r="I481" s="147" t="s">
        <v>132</v>
      </c>
      <c r="J481" s="158">
        <v>24</v>
      </c>
      <c r="K481" s="147" t="s">
        <v>64</v>
      </c>
      <c r="L481" s="148" t="s">
        <v>98</v>
      </c>
      <c r="M481" s="147" t="s">
        <v>99</v>
      </c>
      <c r="N481" s="146" t="s">
        <v>91</v>
      </c>
      <c r="O481" s="146">
        <v>24</v>
      </c>
      <c r="P481" s="148">
        <v>24</v>
      </c>
      <c r="Q481" s="148"/>
      <c r="R481" s="147"/>
      <c r="S481" s="149">
        <f>TABLAINV[[#This Row],[Conteo Físico]]-TABLAINV[[#This Row],[Cant. UND]]</f>
        <v>0</v>
      </c>
      <c r="T4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1" s="150" t="str">
        <f>IFERROR(IF(MOD(TABLAINV[[#This Row],[C]],2)=0,"PAR","IMPAR"),"Zona")</f>
        <v>PAR</v>
      </c>
      <c r="W481" s="151"/>
      <c r="X481" s="152">
        <f>IFERROR(IF(TABLAINV[[#This Row],[Cant. UND]]=0,TABLAINV[[#This Row],[PMV]]*TABLAINV[[#This Row],[Conteo Físico]],TABLAINV[[#This Row],[PMV]]*TABLAINV[[#This Row],[Cant. UND]]),0)</f>
        <v>0</v>
      </c>
      <c r="Y481" s="152">
        <f>IFERROR(ABS(TABLAINV[[#This Row],[PMV]]*TABLAINV[[#This Row],[Diferencia]]),0)</f>
        <v>0</v>
      </c>
      <c r="Z481" s="153">
        <f>IFERROR(VLOOKUP(TABLAINV[[#This Row],[Codigo Estado]],unds!O:P,2,0),"PEND.")</f>
        <v>2001</v>
      </c>
      <c r="AA481" s="153" t="str">
        <f t="shared" si="25"/>
        <v>CD09</v>
      </c>
      <c r="AB481" s="159">
        <f t="shared" ca="1" si="26"/>
        <v>45828</v>
      </c>
    </row>
    <row r="482" spans="1:28" s="156" customFormat="1" ht="24" customHeight="1" x14ac:dyDescent="0.2">
      <c r="A482" s="157" t="str">
        <f t="shared" si="24"/>
        <v>MRC01</v>
      </c>
      <c r="B482" s="145" t="str">
        <f>IF(TABLAINV[[#This Row],[Z]]="","",D482&amp;"."&amp;TEXT(E482,"000")&amp;"."&amp;TEXT(F482,"000")&amp;"."&amp;TEXT(G482,"000"))</f>
        <v>MR.C01.102.002</v>
      </c>
      <c r="C482" s="146"/>
      <c r="D482" s="147" t="s">
        <v>95</v>
      </c>
      <c r="E482" s="147" t="s">
        <v>96</v>
      </c>
      <c r="F482" s="147">
        <v>102</v>
      </c>
      <c r="G482" s="147">
        <v>2</v>
      </c>
      <c r="H482" s="147">
        <v>353469</v>
      </c>
      <c r="I482" s="147" t="s">
        <v>162</v>
      </c>
      <c r="J482" s="158">
        <v>12</v>
      </c>
      <c r="K482" s="147" t="s">
        <v>64</v>
      </c>
      <c r="L482" s="148" t="s">
        <v>115</v>
      </c>
      <c r="M482" s="147" t="s">
        <v>99</v>
      </c>
      <c r="N482" s="146" t="s">
        <v>91</v>
      </c>
      <c r="O482" s="146">
        <v>12</v>
      </c>
      <c r="P482" s="148">
        <v>12</v>
      </c>
      <c r="Q482" s="148"/>
      <c r="R482" s="147"/>
      <c r="S482" s="149">
        <f>TABLAINV[[#This Row],[Conteo Físico]]-TABLAINV[[#This Row],[Cant. UND]]</f>
        <v>0</v>
      </c>
      <c r="T4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2" s="150" t="str">
        <f>IFERROR(IF(MOD(TABLAINV[[#This Row],[C]],2)=0,"PAR","IMPAR"),"Zona")</f>
        <v>PAR</v>
      </c>
      <c r="W482" s="151"/>
      <c r="X482" s="152">
        <f>IFERROR(IF(TABLAINV[[#This Row],[Cant. UND]]=0,TABLAINV[[#This Row],[PMV]]*TABLAINV[[#This Row],[Conteo Físico]],TABLAINV[[#This Row],[PMV]]*TABLAINV[[#This Row],[Cant. UND]]),0)</f>
        <v>0</v>
      </c>
      <c r="Y482" s="152">
        <f>IFERROR(ABS(TABLAINV[[#This Row],[PMV]]*TABLAINV[[#This Row],[Diferencia]]),0)</f>
        <v>0</v>
      </c>
      <c r="Z482" s="153">
        <f>IFERROR(VLOOKUP(TABLAINV[[#This Row],[Codigo Estado]],unds!O:P,2,0),"PEND.")</f>
        <v>2001</v>
      </c>
      <c r="AA482" s="153" t="str">
        <f t="shared" si="25"/>
        <v>CD09</v>
      </c>
      <c r="AB482" s="159">
        <f t="shared" ca="1" si="26"/>
        <v>45828</v>
      </c>
    </row>
    <row r="483" spans="1:28" s="156" customFormat="1" ht="24" customHeight="1" x14ac:dyDescent="0.2">
      <c r="A483" s="157" t="str">
        <f t="shared" si="24"/>
        <v>MRC01</v>
      </c>
      <c r="B483" s="145" t="str">
        <f>IF(TABLAINV[[#This Row],[Z]]="","",D483&amp;"."&amp;TEXT(E483,"000")&amp;"."&amp;TEXT(F483,"000")&amp;"."&amp;TEXT(G483,"000"))</f>
        <v>MR.C01.104.002</v>
      </c>
      <c r="C483" s="146"/>
      <c r="D483" s="147" t="s">
        <v>95</v>
      </c>
      <c r="E483" s="147" t="s">
        <v>96</v>
      </c>
      <c r="F483" s="147">
        <v>104</v>
      </c>
      <c r="G483" s="147">
        <v>2</v>
      </c>
      <c r="H483" s="147">
        <v>1016138</v>
      </c>
      <c r="I483" s="147" t="s">
        <v>148</v>
      </c>
      <c r="J483" s="158">
        <v>9</v>
      </c>
      <c r="K483" s="147" t="s">
        <v>64</v>
      </c>
      <c r="L483" s="148" t="s">
        <v>98</v>
      </c>
      <c r="M483" s="147" t="s">
        <v>99</v>
      </c>
      <c r="N483" s="146" t="s">
        <v>91</v>
      </c>
      <c r="O483" s="146">
        <v>9</v>
      </c>
      <c r="P483" s="148">
        <v>9</v>
      </c>
      <c r="Q483" s="148"/>
      <c r="R483" s="147"/>
      <c r="S483" s="149">
        <f>TABLAINV[[#This Row],[Conteo Físico]]-TABLAINV[[#This Row],[Cant. UND]]</f>
        <v>0</v>
      </c>
      <c r="T4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3" s="150" t="str">
        <f>IFERROR(IF(MOD(TABLAINV[[#This Row],[C]],2)=0,"PAR","IMPAR"),"Zona")</f>
        <v>PAR</v>
      </c>
      <c r="W483" s="151"/>
      <c r="X483" s="152">
        <f>IFERROR(IF(TABLAINV[[#This Row],[Cant. UND]]=0,TABLAINV[[#This Row],[PMV]]*TABLAINV[[#This Row],[Conteo Físico]],TABLAINV[[#This Row],[PMV]]*TABLAINV[[#This Row],[Cant. UND]]),0)</f>
        <v>0</v>
      </c>
      <c r="Y483" s="152">
        <f>IFERROR(ABS(TABLAINV[[#This Row],[PMV]]*TABLAINV[[#This Row],[Diferencia]]),0)</f>
        <v>0</v>
      </c>
      <c r="Z483" s="153">
        <f>IFERROR(VLOOKUP(TABLAINV[[#This Row],[Codigo Estado]],unds!O:P,2,0),"PEND.")</f>
        <v>2001</v>
      </c>
      <c r="AA483" s="153" t="str">
        <f t="shared" si="25"/>
        <v>CD09</v>
      </c>
      <c r="AB483" s="159">
        <f t="shared" ca="1" si="26"/>
        <v>45828</v>
      </c>
    </row>
    <row r="484" spans="1:28" s="156" customFormat="1" ht="24" customHeight="1" x14ac:dyDescent="0.2">
      <c r="A484" s="157" t="str">
        <f t="shared" si="24"/>
        <v>MRC01</v>
      </c>
      <c r="B484" s="145" t="str">
        <f>IF(TABLAINV[[#This Row],[Z]]="","",D484&amp;"."&amp;TEXT(E484,"000")&amp;"."&amp;TEXT(F484,"000")&amp;"."&amp;TEXT(G484,"000"))</f>
        <v>MR.C01.105.001</v>
      </c>
      <c r="C484" s="146"/>
      <c r="D484" s="147" t="s">
        <v>95</v>
      </c>
      <c r="E484" s="147" t="s">
        <v>96</v>
      </c>
      <c r="F484" s="147">
        <v>105</v>
      </c>
      <c r="G484" s="147">
        <v>1</v>
      </c>
      <c r="H484" s="147">
        <v>558896</v>
      </c>
      <c r="I484" s="147" t="s">
        <v>163</v>
      </c>
      <c r="J484" s="158">
        <v>12</v>
      </c>
      <c r="K484" s="147" t="s">
        <v>64</v>
      </c>
      <c r="L484" s="148" t="s">
        <v>164</v>
      </c>
      <c r="M484" s="147" t="s">
        <v>99</v>
      </c>
      <c r="N484" s="146" t="s">
        <v>91</v>
      </c>
      <c r="O484" s="146">
        <v>12</v>
      </c>
      <c r="P484" s="148">
        <v>12</v>
      </c>
      <c r="Q484" s="148"/>
      <c r="R484" s="147"/>
      <c r="S484" s="149">
        <f>TABLAINV[[#This Row],[Conteo Físico]]-TABLAINV[[#This Row],[Cant. UND]]</f>
        <v>0</v>
      </c>
      <c r="T4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4" s="150" t="str">
        <f>IFERROR(IF(MOD(TABLAINV[[#This Row],[C]],2)=0,"PAR","IMPAR"),"Zona")</f>
        <v>IMPAR</v>
      </c>
      <c r="W484" s="151"/>
      <c r="X484" s="152">
        <f>IFERROR(IF(TABLAINV[[#This Row],[Cant. UND]]=0,TABLAINV[[#This Row],[PMV]]*TABLAINV[[#This Row],[Conteo Físico]],TABLAINV[[#This Row],[PMV]]*TABLAINV[[#This Row],[Cant. UND]]),0)</f>
        <v>0</v>
      </c>
      <c r="Y484" s="152">
        <f>IFERROR(ABS(TABLAINV[[#This Row],[PMV]]*TABLAINV[[#This Row],[Diferencia]]),0)</f>
        <v>0</v>
      </c>
      <c r="Z484" s="153">
        <f>IFERROR(VLOOKUP(TABLAINV[[#This Row],[Codigo Estado]],unds!O:P,2,0),"PEND.")</f>
        <v>2001</v>
      </c>
      <c r="AA484" s="153" t="str">
        <f t="shared" si="25"/>
        <v>CD09</v>
      </c>
      <c r="AB484" s="159">
        <f t="shared" ca="1" si="26"/>
        <v>45828</v>
      </c>
    </row>
    <row r="485" spans="1:28" s="156" customFormat="1" ht="24" customHeight="1" x14ac:dyDescent="0.2">
      <c r="A485" s="157" t="str">
        <f t="shared" si="24"/>
        <v>MRC01</v>
      </c>
      <c r="B485" s="145" t="str">
        <f>IF(TABLAINV[[#This Row],[Z]]="","",D485&amp;"."&amp;TEXT(E485,"000")&amp;"."&amp;TEXT(F485,"000")&amp;"."&amp;TEXT(G485,"000"))</f>
        <v>MR.C01.105.002</v>
      </c>
      <c r="C485" s="146"/>
      <c r="D485" s="147" t="s">
        <v>95</v>
      </c>
      <c r="E485" s="147" t="s">
        <v>96</v>
      </c>
      <c r="F485" s="147">
        <v>105</v>
      </c>
      <c r="G485" s="147">
        <v>2</v>
      </c>
      <c r="H485" s="147">
        <v>317948</v>
      </c>
      <c r="I485" s="147" t="s">
        <v>114</v>
      </c>
      <c r="J485" s="158">
        <v>8</v>
      </c>
      <c r="K485" s="147" t="s">
        <v>64</v>
      </c>
      <c r="L485" s="148" t="s">
        <v>115</v>
      </c>
      <c r="M485" s="147" t="s">
        <v>99</v>
      </c>
      <c r="N485" s="146" t="s">
        <v>91</v>
      </c>
      <c r="O485" s="146">
        <v>8</v>
      </c>
      <c r="P485" s="148">
        <v>8</v>
      </c>
      <c r="Q485" s="148"/>
      <c r="R485" s="147"/>
      <c r="S485" s="149">
        <f>TABLAINV[[#This Row],[Conteo Físico]]-TABLAINV[[#This Row],[Cant. UND]]</f>
        <v>0</v>
      </c>
      <c r="T4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5" s="150" t="str">
        <f>IFERROR(IF(MOD(TABLAINV[[#This Row],[C]],2)=0,"PAR","IMPAR"),"Zona")</f>
        <v>IMPAR</v>
      </c>
      <c r="W485" s="151"/>
      <c r="X485" s="152">
        <f>IFERROR(IF(TABLAINV[[#This Row],[Cant. UND]]=0,TABLAINV[[#This Row],[PMV]]*TABLAINV[[#This Row],[Conteo Físico]],TABLAINV[[#This Row],[PMV]]*TABLAINV[[#This Row],[Cant. UND]]),0)</f>
        <v>0</v>
      </c>
      <c r="Y485" s="152">
        <f>IFERROR(ABS(TABLAINV[[#This Row],[PMV]]*TABLAINV[[#This Row],[Diferencia]]),0)</f>
        <v>0</v>
      </c>
      <c r="Z485" s="153">
        <f>IFERROR(VLOOKUP(TABLAINV[[#This Row],[Codigo Estado]],unds!O:P,2,0),"PEND.")</f>
        <v>2001</v>
      </c>
      <c r="AA485" s="153" t="str">
        <f t="shared" si="25"/>
        <v>CD09</v>
      </c>
      <c r="AB485" s="159">
        <f t="shared" ca="1" si="26"/>
        <v>45828</v>
      </c>
    </row>
    <row r="486" spans="1:28" s="156" customFormat="1" ht="24" customHeight="1" x14ac:dyDescent="0.2">
      <c r="A486" s="157" t="str">
        <f t="shared" si="24"/>
        <v>MRC01</v>
      </c>
      <c r="B486" s="145" t="str">
        <f>IF(TABLAINV[[#This Row],[Z]]="","",D486&amp;"."&amp;TEXT(E486,"000")&amp;"."&amp;TEXT(F486,"000")&amp;"."&amp;TEXT(G486,"000"))</f>
        <v>MR.C01.106.002</v>
      </c>
      <c r="C486" s="146"/>
      <c r="D486" s="147" t="s">
        <v>95</v>
      </c>
      <c r="E486" s="147" t="s">
        <v>96</v>
      </c>
      <c r="F486" s="147">
        <v>106</v>
      </c>
      <c r="G486" s="147">
        <v>2</v>
      </c>
      <c r="H486" s="147">
        <v>477426004</v>
      </c>
      <c r="I486" s="147" t="s">
        <v>165</v>
      </c>
      <c r="J486" s="158">
        <v>3</v>
      </c>
      <c r="K486" s="147" t="s">
        <v>64</v>
      </c>
      <c r="L486" s="148" t="s">
        <v>115</v>
      </c>
      <c r="M486" s="147" t="s">
        <v>99</v>
      </c>
      <c r="N486" s="146" t="s">
        <v>91</v>
      </c>
      <c r="O486" s="146">
        <v>3</v>
      </c>
      <c r="P486" s="148">
        <v>3</v>
      </c>
      <c r="Q486" s="148"/>
      <c r="R486" s="147"/>
      <c r="S486" s="149">
        <f>TABLAINV[[#This Row],[Conteo Físico]]-TABLAINV[[#This Row],[Cant. UND]]</f>
        <v>0</v>
      </c>
      <c r="T4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6" s="150" t="str">
        <f>IFERROR(IF(MOD(TABLAINV[[#This Row],[C]],2)=0,"PAR","IMPAR"),"Zona")</f>
        <v>PAR</v>
      </c>
      <c r="W486" s="151"/>
      <c r="X486" s="152">
        <f>IFERROR(IF(TABLAINV[[#This Row],[Cant. UND]]=0,TABLAINV[[#This Row],[PMV]]*TABLAINV[[#This Row],[Conteo Físico]],TABLAINV[[#This Row],[PMV]]*TABLAINV[[#This Row],[Cant. UND]]),0)</f>
        <v>0</v>
      </c>
      <c r="Y486" s="152">
        <f>IFERROR(ABS(TABLAINV[[#This Row],[PMV]]*TABLAINV[[#This Row],[Diferencia]]),0)</f>
        <v>0</v>
      </c>
      <c r="Z486" s="153">
        <f>IFERROR(VLOOKUP(TABLAINV[[#This Row],[Codigo Estado]],unds!O:P,2,0),"PEND.")</f>
        <v>2001</v>
      </c>
      <c r="AA486" s="153" t="str">
        <f t="shared" si="25"/>
        <v>CD09</v>
      </c>
      <c r="AB486" s="159">
        <f t="shared" ca="1" si="26"/>
        <v>45828</v>
      </c>
    </row>
    <row r="487" spans="1:28" s="156" customFormat="1" ht="24" customHeight="1" x14ac:dyDescent="0.2">
      <c r="A487" s="157" t="str">
        <f t="shared" si="24"/>
        <v>MRC01</v>
      </c>
      <c r="B487" s="145" t="str">
        <f>IF(TABLAINV[[#This Row],[Z]]="","",D487&amp;"."&amp;TEXT(E487,"000")&amp;"."&amp;TEXT(F487,"000")&amp;"."&amp;TEXT(G487,"000"))</f>
        <v>MR.C01.108.001</v>
      </c>
      <c r="C487" s="146"/>
      <c r="D487" s="147" t="s">
        <v>95</v>
      </c>
      <c r="E487" s="147" t="s">
        <v>96</v>
      </c>
      <c r="F487" s="147">
        <v>108</v>
      </c>
      <c r="G487" s="147">
        <v>1</v>
      </c>
      <c r="H487" s="147">
        <v>70841004</v>
      </c>
      <c r="I487" s="147" t="s">
        <v>166</v>
      </c>
      <c r="J487" s="158">
        <v>12</v>
      </c>
      <c r="K487" s="147" t="s">
        <v>64</v>
      </c>
      <c r="L487" s="148" t="s">
        <v>115</v>
      </c>
      <c r="M487" s="147" t="s">
        <v>99</v>
      </c>
      <c r="N487" s="146" t="s">
        <v>91</v>
      </c>
      <c r="O487" s="146">
        <v>12</v>
      </c>
      <c r="P487" s="148">
        <v>12</v>
      </c>
      <c r="Q487" s="148"/>
      <c r="R487" s="147"/>
      <c r="S487" s="149">
        <f>TABLAINV[[#This Row],[Conteo Físico]]-TABLAINV[[#This Row],[Cant. UND]]</f>
        <v>0</v>
      </c>
      <c r="T4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7" s="150" t="str">
        <f>IFERROR(IF(MOD(TABLAINV[[#This Row],[C]],2)=0,"PAR","IMPAR"),"Zona")</f>
        <v>PAR</v>
      </c>
      <c r="W487" s="151"/>
      <c r="X487" s="152">
        <f>IFERROR(IF(TABLAINV[[#This Row],[Cant. UND]]=0,TABLAINV[[#This Row],[PMV]]*TABLAINV[[#This Row],[Conteo Físico]],TABLAINV[[#This Row],[PMV]]*TABLAINV[[#This Row],[Cant. UND]]),0)</f>
        <v>0</v>
      </c>
      <c r="Y487" s="152">
        <f>IFERROR(ABS(TABLAINV[[#This Row],[PMV]]*TABLAINV[[#This Row],[Diferencia]]),0)</f>
        <v>0</v>
      </c>
      <c r="Z487" s="153">
        <f>IFERROR(VLOOKUP(TABLAINV[[#This Row],[Codigo Estado]],unds!O:P,2,0),"PEND.")</f>
        <v>2001</v>
      </c>
      <c r="AA487" s="153" t="str">
        <f t="shared" si="25"/>
        <v>CD09</v>
      </c>
      <c r="AB487" s="159">
        <f t="shared" ca="1" si="26"/>
        <v>45828</v>
      </c>
    </row>
    <row r="488" spans="1:28" s="156" customFormat="1" ht="24" customHeight="1" x14ac:dyDescent="0.2">
      <c r="A488" s="157" t="str">
        <f t="shared" si="24"/>
        <v>MRC01</v>
      </c>
      <c r="B488" s="145" t="str">
        <f>IF(TABLAINV[[#This Row],[Z]]="","",D488&amp;"."&amp;TEXT(E488,"000")&amp;"."&amp;TEXT(F488,"000")&amp;"."&amp;TEXT(G488,"000"))</f>
        <v>MR.C01.108.001</v>
      </c>
      <c r="C488" s="146"/>
      <c r="D488" s="147" t="s">
        <v>95</v>
      </c>
      <c r="E488" s="147" t="s">
        <v>96</v>
      </c>
      <c r="F488" s="147">
        <v>108</v>
      </c>
      <c r="G488" s="147">
        <v>1</v>
      </c>
      <c r="H488" s="147">
        <v>892486</v>
      </c>
      <c r="I488" s="147" t="s">
        <v>167</v>
      </c>
      <c r="J488" s="158">
        <v>12</v>
      </c>
      <c r="K488" s="147" t="s">
        <v>64</v>
      </c>
      <c r="L488" s="148" t="s">
        <v>115</v>
      </c>
      <c r="M488" s="147" t="s">
        <v>99</v>
      </c>
      <c r="N488" s="146" t="s">
        <v>91</v>
      </c>
      <c r="O488" s="146">
        <v>12</v>
      </c>
      <c r="P488" s="148">
        <v>12</v>
      </c>
      <c r="Q488" s="148"/>
      <c r="R488" s="147"/>
      <c r="S488" s="149">
        <f>TABLAINV[[#This Row],[Conteo Físico]]-TABLAINV[[#This Row],[Cant. UND]]</f>
        <v>0</v>
      </c>
      <c r="T4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8" s="150" t="str">
        <f>IFERROR(IF(MOD(TABLAINV[[#This Row],[C]],2)=0,"PAR","IMPAR"),"Zona")</f>
        <v>PAR</v>
      </c>
      <c r="W488" s="151"/>
      <c r="X488" s="152">
        <f>IFERROR(IF(TABLAINV[[#This Row],[Cant. UND]]=0,TABLAINV[[#This Row],[PMV]]*TABLAINV[[#This Row],[Conteo Físico]],TABLAINV[[#This Row],[PMV]]*TABLAINV[[#This Row],[Cant. UND]]),0)</f>
        <v>0</v>
      </c>
      <c r="Y488" s="152">
        <f>IFERROR(ABS(TABLAINV[[#This Row],[PMV]]*TABLAINV[[#This Row],[Diferencia]]),0)</f>
        <v>0</v>
      </c>
      <c r="Z488" s="153">
        <f>IFERROR(VLOOKUP(TABLAINV[[#This Row],[Codigo Estado]],unds!O:P,2,0),"PEND.")</f>
        <v>2001</v>
      </c>
      <c r="AA488" s="153" t="str">
        <f t="shared" si="25"/>
        <v>CD09</v>
      </c>
      <c r="AB488" s="159">
        <f t="shared" ca="1" si="26"/>
        <v>45828</v>
      </c>
    </row>
    <row r="489" spans="1:28" s="156" customFormat="1" ht="24" customHeight="1" x14ac:dyDescent="0.2">
      <c r="A489" s="157" t="str">
        <f t="shared" si="24"/>
        <v>MRC01</v>
      </c>
      <c r="B489" s="145" t="str">
        <f>IF(TABLAINV[[#This Row],[Z]]="","",D489&amp;"."&amp;TEXT(E489,"000")&amp;"."&amp;TEXT(F489,"000")&amp;"."&amp;TEXT(G489,"000"))</f>
        <v>MR.C01.108.002</v>
      </c>
      <c r="C489" s="146"/>
      <c r="D489" s="147" t="s">
        <v>95</v>
      </c>
      <c r="E489" s="147" t="s">
        <v>96</v>
      </c>
      <c r="F489" s="147">
        <v>108</v>
      </c>
      <c r="G489" s="147">
        <v>2</v>
      </c>
      <c r="H489" s="147">
        <v>1016134</v>
      </c>
      <c r="I489" s="147" t="s">
        <v>168</v>
      </c>
      <c r="J489" s="158">
        <v>10</v>
      </c>
      <c r="K489" s="147" t="s">
        <v>64</v>
      </c>
      <c r="L489" s="148" t="s">
        <v>98</v>
      </c>
      <c r="M489" s="147" t="s">
        <v>99</v>
      </c>
      <c r="N489" s="146" t="s">
        <v>91</v>
      </c>
      <c r="O489" s="146">
        <v>10</v>
      </c>
      <c r="P489" s="148">
        <v>10</v>
      </c>
      <c r="Q489" s="148"/>
      <c r="R489" s="147"/>
      <c r="S489" s="149">
        <f>TABLAINV[[#This Row],[Conteo Físico]]-TABLAINV[[#This Row],[Cant. UND]]</f>
        <v>0</v>
      </c>
      <c r="T4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9" s="150" t="str">
        <f>IFERROR(IF(MOD(TABLAINV[[#This Row],[C]],2)=0,"PAR","IMPAR"),"Zona")</f>
        <v>PAR</v>
      </c>
      <c r="W489" s="151"/>
      <c r="X489" s="152">
        <f>IFERROR(IF(TABLAINV[[#This Row],[Cant. UND]]=0,TABLAINV[[#This Row],[PMV]]*TABLAINV[[#This Row],[Conteo Físico]],TABLAINV[[#This Row],[PMV]]*TABLAINV[[#This Row],[Cant. UND]]),0)</f>
        <v>0</v>
      </c>
      <c r="Y489" s="152">
        <f>IFERROR(ABS(TABLAINV[[#This Row],[PMV]]*TABLAINV[[#This Row],[Diferencia]]),0)</f>
        <v>0</v>
      </c>
      <c r="Z489" s="153">
        <f>IFERROR(VLOOKUP(TABLAINV[[#This Row],[Codigo Estado]],unds!O:P,2,0),"PEND.")</f>
        <v>2001</v>
      </c>
      <c r="AA489" s="153" t="str">
        <f t="shared" si="25"/>
        <v>CD09</v>
      </c>
      <c r="AB489" s="159">
        <f t="shared" ca="1" si="26"/>
        <v>45828</v>
      </c>
    </row>
    <row r="490" spans="1:28" s="156" customFormat="1" ht="24" customHeight="1" x14ac:dyDescent="0.2">
      <c r="A490" s="157" t="str">
        <f t="shared" si="24"/>
        <v>MRC01</v>
      </c>
      <c r="B490" s="145" t="str">
        <f>IF(TABLAINV[[#This Row],[Z]]="","",D490&amp;"."&amp;TEXT(E490,"000")&amp;"."&amp;TEXT(F490,"000")&amp;"."&amp;TEXT(G490,"000"))</f>
        <v>MR.C01.109.001</v>
      </c>
      <c r="C490" s="146"/>
      <c r="D490" s="147" t="s">
        <v>95</v>
      </c>
      <c r="E490" s="147" t="s">
        <v>96</v>
      </c>
      <c r="F490" s="147">
        <v>109</v>
      </c>
      <c r="G490" s="147">
        <v>1</v>
      </c>
      <c r="H490" s="147">
        <v>568243</v>
      </c>
      <c r="I490" s="147" t="s">
        <v>169</v>
      </c>
      <c r="J490" s="158">
        <v>12</v>
      </c>
      <c r="K490" s="147" t="s">
        <v>64</v>
      </c>
      <c r="L490" s="148" t="s">
        <v>115</v>
      </c>
      <c r="M490" s="147" t="s">
        <v>99</v>
      </c>
      <c r="N490" s="146" t="s">
        <v>91</v>
      </c>
      <c r="O490" s="146">
        <v>12</v>
      </c>
      <c r="P490" s="148">
        <v>12</v>
      </c>
      <c r="Q490" s="148"/>
      <c r="R490" s="147"/>
      <c r="S490" s="149">
        <f>TABLAINV[[#This Row],[Conteo Físico]]-TABLAINV[[#This Row],[Cant. UND]]</f>
        <v>0</v>
      </c>
      <c r="T4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0" s="150" t="str">
        <f>IFERROR(IF(MOD(TABLAINV[[#This Row],[C]],2)=0,"PAR","IMPAR"),"Zona")</f>
        <v>IMPAR</v>
      </c>
      <c r="W490" s="151"/>
      <c r="X490" s="152">
        <f>IFERROR(IF(TABLAINV[[#This Row],[Cant. UND]]=0,TABLAINV[[#This Row],[PMV]]*TABLAINV[[#This Row],[Conteo Físico]],TABLAINV[[#This Row],[PMV]]*TABLAINV[[#This Row],[Cant. UND]]),0)</f>
        <v>0</v>
      </c>
      <c r="Y490" s="152">
        <f>IFERROR(ABS(TABLAINV[[#This Row],[PMV]]*TABLAINV[[#This Row],[Diferencia]]),0)</f>
        <v>0</v>
      </c>
      <c r="Z490" s="153">
        <f>IFERROR(VLOOKUP(TABLAINV[[#This Row],[Codigo Estado]],unds!O:P,2,0),"PEND.")</f>
        <v>2001</v>
      </c>
      <c r="AA490" s="153" t="str">
        <f t="shared" si="25"/>
        <v>CD09</v>
      </c>
      <c r="AB490" s="159">
        <f t="shared" ca="1" si="26"/>
        <v>45828</v>
      </c>
    </row>
    <row r="491" spans="1:28" s="156" customFormat="1" ht="24" customHeight="1" x14ac:dyDescent="0.2">
      <c r="A491" s="157" t="str">
        <f t="shared" si="24"/>
        <v>MRC01</v>
      </c>
      <c r="B491" s="145" t="str">
        <f>IF(TABLAINV[[#This Row],[Z]]="","",D491&amp;"."&amp;TEXT(E491,"000")&amp;"."&amp;TEXT(F491,"000")&amp;"."&amp;TEXT(G491,"000"))</f>
        <v>MR.C01.109.002</v>
      </c>
      <c r="C491" s="146"/>
      <c r="D491" s="147" t="s">
        <v>95</v>
      </c>
      <c r="E491" s="147" t="s">
        <v>96</v>
      </c>
      <c r="F491" s="147">
        <v>109</v>
      </c>
      <c r="G491" s="147">
        <v>2</v>
      </c>
      <c r="H491" s="147">
        <v>4228</v>
      </c>
      <c r="I491" s="147" t="s">
        <v>170</v>
      </c>
      <c r="J491" s="158">
        <v>9</v>
      </c>
      <c r="K491" s="147" t="s">
        <v>64</v>
      </c>
      <c r="L491" s="148" t="s">
        <v>115</v>
      </c>
      <c r="M491" s="147" t="s">
        <v>99</v>
      </c>
      <c r="N491" s="146" t="s">
        <v>91</v>
      </c>
      <c r="O491" s="146">
        <v>9</v>
      </c>
      <c r="P491" s="148">
        <v>9</v>
      </c>
      <c r="Q491" s="148"/>
      <c r="R491" s="147"/>
      <c r="S491" s="149">
        <f>TABLAINV[[#This Row],[Conteo Físico]]-TABLAINV[[#This Row],[Cant. UND]]</f>
        <v>0</v>
      </c>
      <c r="T4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1" s="150" t="str">
        <f>IFERROR(IF(MOD(TABLAINV[[#This Row],[C]],2)=0,"PAR","IMPAR"),"Zona")</f>
        <v>IMPAR</v>
      </c>
      <c r="W491" s="151"/>
      <c r="X491" s="152">
        <f>IFERROR(IF(TABLAINV[[#This Row],[Cant. UND]]=0,TABLAINV[[#This Row],[PMV]]*TABLAINV[[#This Row],[Conteo Físico]],TABLAINV[[#This Row],[PMV]]*TABLAINV[[#This Row],[Cant. UND]]),0)</f>
        <v>0</v>
      </c>
      <c r="Y491" s="152">
        <f>IFERROR(ABS(TABLAINV[[#This Row],[PMV]]*TABLAINV[[#This Row],[Diferencia]]),0)</f>
        <v>0</v>
      </c>
      <c r="Z491" s="153">
        <f>IFERROR(VLOOKUP(TABLAINV[[#This Row],[Codigo Estado]],unds!O:P,2,0),"PEND.")</f>
        <v>2001</v>
      </c>
      <c r="AA491" s="153" t="str">
        <f t="shared" si="25"/>
        <v>CD09</v>
      </c>
      <c r="AB491" s="159">
        <f t="shared" ca="1" si="26"/>
        <v>45828</v>
      </c>
    </row>
    <row r="492" spans="1:28" s="156" customFormat="1" ht="24" customHeight="1" x14ac:dyDescent="0.2">
      <c r="A492" s="157" t="str">
        <f t="shared" si="24"/>
        <v>MRC01</v>
      </c>
      <c r="B492" s="145" t="str">
        <f>IF(TABLAINV[[#This Row],[Z]]="","",D492&amp;"."&amp;TEXT(E492,"000")&amp;"."&amp;TEXT(F492,"000")&amp;"."&amp;TEXT(G492,"000"))</f>
        <v>MR.C01.109.002</v>
      </c>
      <c r="C492" s="146"/>
      <c r="D492" s="147" t="s">
        <v>95</v>
      </c>
      <c r="E492" s="147" t="s">
        <v>96</v>
      </c>
      <c r="F492" s="147">
        <v>109</v>
      </c>
      <c r="G492" s="147">
        <v>2</v>
      </c>
      <c r="H492" s="147">
        <v>518476004</v>
      </c>
      <c r="I492" s="147" t="s">
        <v>171</v>
      </c>
      <c r="J492" s="158">
        <v>3</v>
      </c>
      <c r="K492" s="147" t="s">
        <v>64</v>
      </c>
      <c r="L492" s="148" t="s">
        <v>115</v>
      </c>
      <c r="M492" s="147" t="s">
        <v>99</v>
      </c>
      <c r="N492" s="146" t="s">
        <v>91</v>
      </c>
      <c r="O492" s="146">
        <v>3</v>
      </c>
      <c r="P492" s="148">
        <v>3</v>
      </c>
      <c r="Q492" s="148"/>
      <c r="R492" s="147"/>
      <c r="S492" s="149">
        <f>TABLAINV[[#This Row],[Conteo Físico]]-TABLAINV[[#This Row],[Cant. UND]]</f>
        <v>0</v>
      </c>
      <c r="T4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2" s="150" t="str">
        <f>IFERROR(IF(MOD(TABLAINV[[#This Row],[C]],2)=0,"PAR","IMPAR"),"Zona")</f>
        <v>IMPAR</v>
      </c>
      <c r="W492" s="151"/>
      <c r="X492" s="152">
        <f>IFERROR(IF(TABLAINV[[#This Row],[Cant. UND]]=0,TABLAINV[[#This Row],[PMV]]*TABLAINV[[#This Row],[Conteo Físico]],TABLAINV[[#This Row],[PMV]]*TABLAINV[[#This Row],[Cant. UND]]),0)</f>
        <v>0</v>
      </c>
      <c r="Y492" s="152">
        <f>IFERROR(ABS(TABLAINV[[#This Row],[PMV]]*TABLAINV[[#This Row],[Diferencia]]),0)</f>
        <v>0</v>
      </c>
      <c r="Z492" s="153">
        <f>IFERROR(VLOOKUP(TABLAINV[[#This Row],[Codigo Estado]],unds!O:P,2,0),"PEND.")</f>
        <v>2001</v>
      </c>
      <c r="AA492" s="153" t="str">
        <f t="shared" si="25"/>
        <v>CD09</v>
      </c>
      <c r="AB492" s="159">
        <f t="shared" ca="1" si="26"/>
        <v>45828</v>
      </c>
    </row>
    <row r="493" spans="1:28" s="156" customFormat="1" ht="24" customHeight="1" x14ac:dyDescent="0.2">
      <c r="A493" s="157" t="str">
        <f t="shared" si="24"/>
        <v>MRC01</v>
      </c>
      <c r="B493" s="145" t="str">
        <f>IF(TABLAINV[[#This Row],[Z]]="","",D493&amp;"."&amp;TEXT(E493,"000")&amp;"."&amp;TEXT(F493,"000")&amp;"."&amp;TEXT(G493,"000"))</f>
        <v>MR.C01.110.001</v>
      </c>
      <c r="C493" s="146"/>
      <c r="D493" s="147" t="s">
        <v>95</v>
      </c>
      <c r="E493" s="147" t="s">
        <v>96</v>
      </c>
      <c r="F493" s="147">
        <v>110</v>
      </c>
      <c r="G493" s="147">
        <v>1</v>
      </c>
      <c r="H493" s="147">
        <v>449851004</v>
      </c>
      <c r="I493" s="147" t="s">
        <v>172</v>
      </c>
      <c r="J493" s="158">
        <v>24</v>
      </c>
      <c r="K493" s="147" t="s">
        <v>64</v>
      </c>
      <c r="L493" s="148" t="s">
        <v>98</v>
      </c>
      <c r="M493" s="147" t="s">
        <v>99</v>
      </c>
      <c r="N493" s="146" t="s">
        <v>91</v>
      </c>
      <c r="O493" s="146">
        <v>24</v>
      </c>
      <c r="P493" s="148">
        <v>24</v>
      </c>
      <c r="Q493" s="148"/>
      <c r="R493" s="147"/>
      <c r="S493" s="149">
        <f>TABLAINV[[#This Row],[Conteo Físico]]-TABLAINV[[#This Row],[Cant. UND]]</f>
        <v>0</v>
      </c>
      <c r="T4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3" s="150" t="str">
        <f>IFERROR(IF(MOD(TABLAINV[[#This Row],[C]],2)=0,"PAR","IMPAR"),"Zona")</f>
        <v>PAR</v>
      </c>
      <c r="W493" s="151"/>
      <c r="X493" s="152">
        <f>IFERROR(IF(TABLAINV[[#This Row],[Cant. UND]]=0,TABLAINV[[#This Row],[PMV]]*TABLAINV[[#This Row],[Conteo Físico]],TABLAINV[[#This Row],[PMV]]*TABLAINV[[#This Row],[Cant. UND]]),0)</f>
        <v>0</v>
      </c>
      <c r="Y493" s="152">
        <f>IFERROR(ABS(TABLAINV[[#This Row],[PMV]]*TABLAINV[[#This Row],[Diferencia]]),0)</f>
        <v>0</v>
      </c>
      <c r="Z493" s="153">
        <f>IFERROR(VLOOKUP(TABLAINV[[#This Row],[Codigo Estado]],unds!O:P,2,0),"PEND.")</f>
        <v>2001</v>
      </c>
      <c r="AA493" s="153" t="str">
        <f t="shared" si="25"/>
        <v>CD09</v>
      </c>
      <c r="AB493" s="159">
        <f t="shared" ca="1" si="26"/>
        <v>45828</v>
      </c>
    </row>
    <row r="494" spans="1:28" s="156" customFormat="1" ht="24" customHeight="1" x14ac:dyDescent="0.2">
      <c r="A494" s="157" t="str">
        <f t="shared" si="24"/>
        <v>MRC01</v>
      </c>
      <c r="B494" s="145" t="str">
        <f>IF(TABLAINV[[#This Row],[Z]]="","",D494&amp;"."&amp;TEXT(E494,"000")&amp;"."&amp;TEXT(F494,"000")&amp;"."&amp;TEXT(G494,"000"))</f>
        <v>MR.C01.111.001</v>
      </c>
      <c r="C494" s="146"/>
      <c r="D494" s="147" t="s">
        <v>95</v>
      </c>
      <c r="E494" s="147" t="s">
        <v>96</v>
      </c>
      <c r="F494" s="147">
        <v>111</v>
      </c>
      <c r="G494" s="147">
        <v>1</v>
      </c>
      <c r="H494" s="147">
        <v>373213</v>
      </c>
      <c r="I494" s="147" t="s">
        <v>173</v>
      </c>
      <c r="J494" s="158">
        <v>24</v>
      </c>
      <c r="K494" s="147" t="s">
        <v>64</v>
      </c>
      <c r="L494" s="148" t="s">
        <v>98</v>
      </c>
      <c r="M494" s="147" t="s">
        <v>99</v>
      </c>
      <c r="N494" s="146" t="s">
        <v>91</v>
      </c>
      <c r="O494" s="146">
        <v>24</v>
      </c>
      <c r="P494" s="148">
        <v>24</v>
      </c>
      <c r="Q494" s="148"/>
      <c r="R494" s="147"/>
      <c r="S494" s="149">
        <f>TABLAINV[[#This Row],[Conteo Físico]]-TABLAINV[[#This Row],[Cant. UND]]</f>
        <v>0</v>
      </c>
      <c r="T4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4" s="150" t="str">
        <f>IFERROR(IF(MOD(TABLAINV[[#This Row],[C]],2)=0,"PAR","IMPAR"),"Zona")</f>
        <v>IMPAR</v>
      </c>
      <c r="W494" s="151"/>
      <c r="X494" s="152">
        <f>IFERROR(IF(TABLAINV[[#This Row],[Cant. UND]]=0,TABLAINV[[#This Row],[PMV]]*TABLAINV[[#This Row],[Conteo Físico]],TABLAINV[[#This Row],[PMV]]*TABLAINV[[#This Row],[Cant. UND]]),0)</f>
        <v>0</v>
      </c>
      <c r="Y494" s="152">
        <f>IFERROR(ABS(TABLAINV[[#This Row],[PMV]]*TABLAINV[[#This Row],[Diferencia]]),0)</f>
        <v>0</v>
      </c>
      <c r="Z494" s="153">
        <f>IFERROR(VLOOKUP(TABLAINV[[#This Row],[Codigo Estado]],unds!O:P,2,0),"PEND.")</f>
        <v>2001</v>
      </c>
      <c r="AA494" s="153" t="str">
        <f t="shared" si="25"/>
        <v>CD09</v>
      </c>
      <c r="AB494" s="159">
        <f t="shared" ca="1" si="26"/>
        <v>45828</v>
      </c>
    </row>
    <row r="495" spans="1:28" s="156" customFormat="1" ht="24" customHeight="1" x14ac:dyDescent="0.2">
      <c r="A495" s="157" t="str">
        <f t="shared" ref="A495:A558" si="27">D495&amp;E495</f>
        <v>MRC01</v>
      </c>
      <c r="B495" s="145" t="str">
        <f>IF(TABLAINV[[#This Row],[Z]]="","",D495&amp;"."&amp;TEXT(E495,"000")&amp;"."&amp;TEXT(F495,"000")&amp;"."&amp;TEXT(G495,"000"))</f>
        <v>MR.C01.112.001</v>
      </c>
      <c r="C495" s="146"/>
      <c r="D495" s="147" t="s">
        <v>95</v>
      </c>
      <c r="E495" s="147" t="s">
        <v>96</v>
      </c>
      <c r="F495" s="147">
        <v>112</v>
      </c>
      <c r="G495" s="147">
        <v>1</v>
      </c>
      <c r="H495" s="147">
        <v>334951</v>
      </c>
      <c r="I495" s="147" t="s">
        <v>150</v>
      </c>
      <c r="J495" s="158">
        <v>24</v>
      </c>
      <c r="K495" s="147" t="s">
        <v>64</v>
      </c>
      <c r="L495" s="148" t="s">
        <v>125</v>
      </c>
      <c r="M495" s="147" t="s">
        <v>99</v>
      </c>
      <c r="N495" s="146" t="s">
        <v>91</v>
      </c>
      <c r="O495" s="146">
        <v>24</v>
      </c>
      <c r="P495" s="148">
        <v>24</v>
      </c>
      <c r="Q495" s="148"/>
      <c r="R495" s="147"/>
      <c r="S495" s="149">
        <f>TABLAINV[[#This Row],[Conteo Físico]]-TABLAINV[[#This Row],[Cant. UND]]</f>
        <v>0</v>
      </c>
      <c r="T4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5" s="150" t="str">
        <f>IFERROR(IF(MOD(TABLAINV[[#This Row],[C]],2)=0,"PAR","IMPAR"),"Zona")</f>
        <v>PAR</v>
      </c>
      <c r="W495" s="151"/>
      <c r="X495" s="152">
        <f>IFERROR(IF(TABLAINV[[#This Row],[Cant. UND]]=0,TABLAINV[[#This Row],[PMV]]*TABLAINV[[#This Row],[Conteo Físico]],TABLAINV[[#This Row],[PMV]]*TABLAINV[[#This Row],[Cant. UND]]),0)</f>
        <v>0</v>
      </c>
      <c r="Y495" s="152">
        <f>IFERROR(ABS(TABLAINV[[#This Row],[PMV]]*TABLAINV[[#This Row],[Diferencia]]),0)</f>
        <v>0</v>
      </c>
      <c r="Z495" s="153">
        <f>IFERROR(VLOOKUP(TABLAINV[[#This Row],[Codigo Estado]],unds!O:P,2,0),"PEND.")</f>
        <v>2001</v>
      </c>
      <c r="AA495" s="153" t="str">
        <f t="shared" ref="AA495:AA558" si="28">$AA$1</f>
        <v>CD09</v>
      </c>
      <c r="AB495" s="159">
        <f t="shared" ref="AB495:AB558" ca="1" si="29">TODAY()</f>
        <v>45828</v>
      </c>
    </row>
    <row r="496" spans="1:28" s="156" customFormat="1" ht="24" customHeight="1" x14ac:dyDescent="0.2">
      <c r="A496" s="157" t="str">
        <f t="shared" si="27"/>
        <v>MRC01</v>
      </c>
      <c r="B496" s="145" t="str">
        <f>IF(TABLAINV[[#This Row],[Z]]="","",D496&amp;"."&amp;TEXT(E496,"000")&amp;"."&amp;TEXT(F496,"000")&amp;"."&amp;TEXT(G496,"000"))</f>
        <v>MR.C01.112.002</v>
      </c>
      <c r="C496" s="146"/>
      <c r="D496" s="147" t="s">
        <v>95</v>
      </c>
      <c r="E496" s="147" t="s">
        <v>96</v>
      </c>
      <c r="F496" s="147">
        <v>112</v>
      </c>
      <c r="G496" s="147">
        <v>2</v>
      </c>
      <c r="H496" s="147">
        <v>396035004</v>
      </c>
      <c r="I496" s="147" t="s">
        <v>132</v>
      </c>
      <c r="J496" s="158">
        <v>24</v>
      </c>
      <c r="K496" s="147" t="s">
        <v>64</v>
      </c>
      <c r="L496" s="148" t="s">
        <v>98</v>
      </c>
      <c r="M496" s="147" t="s">
        <v>99</v>
      </c>
      <c r="N496" s="146" t="s">
        <v>91</v>
      </c>
      <c r="O496" s="146">
        <v>24</v>
      </c>
      <c r="P496" s="148">
        <v>24</v>
      </c>
      <c r="Q496" s="148"/>
      <c r="R496" s="147"/>
      <c r="S496" s="149">
        <f>TABLAINV[[#This Row],[Conteo Físico]]-TABLAINV[[#This Row],[Cant. UND]]</f>
        <v>0</v>
      </c>
      <c r="T4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6" s="150" t="str">
        <f>IFERROR(IF(MOD(TABLAINV[[#This Row],[C]],2)=0,"PAR","IMPAR"),"Zona")</f>
        <v>PAR</v>
      </c>
      <c r="W496" s="151"/>
      <c r="X496" s="152">
        <f>IFERROR(IF(TABLAINV[[#This Row],[Cant. UND]]=0,TABLAINV[[#This Row],[PMV]]*TABLAINV[[#This Row],[Conteo Físico]],TABLAINV[[#This Row],[PMV]]*TABLAINV[[#This Row],[Cant. UND]]),0)</f>
        <v>0</v>
      </c>
      <c r="Y496" s="152">
        <f>IFERROR(ABS(TABLAINV[[#This Row],[PMV]]*TABLAINV[[#This Row],[Diferencia]]),0)</f>
        <v>0</v>
      </c>
      <c r="Z496" s="153">
        <f>IFERROR(VLOOKUP(TABLAINV[[#This Row],[Codigo Estado]],unds!O:P,2,0),"PEND.")</f>
        <v>2001</v>
      </c>
      <c r="AA496" s="153" t="str">
        <f t="shared" si="28"/>
        <v>CD09</v>
      </c>
      <c r="AB496" s="159">
        <f t="shared" ca="1" si="29"/>
        <v>45828</v>
      </c>
    </row>
    <row r="497" spans="1:28" s="156" customFormat="1" ht="24" customHeight="1" x14ac:dyDescent="0.2">
      <c r="A497" s="157" t="str">
        <f t="shared" si="27"/>
        <v>MRC01</v>
      </c>
      <c r="B497" s="145" t="str">
        <f>IF(TABLAINV[[#This Row],[Z]]="","",D497&amp;"."&amp;TEXT(E497,"000")&amp;"."&amp;TEXT(F497,"000")&amp;"."&amp;TEXT(G497,"000"))</f>
        <v>MR.C01.113.001</v>
      </c>
      <c r="C497" s="146"/>
      <c r="D497" s="147" t="s">
        <v>95</v>
      </c>
      <c r="E497" s="147" t="s">
        <v>96</v>
      </c>
      <c r="F497" s="147">
        <v>113</v>
      </c>
      <c r="G497" s="147">
        <v>1</v>
      </c>
      <c r="H497" s="147">
        <v>723877</v>
      </c>
      <c r="I497" s="147" t="s">
        <v>174</v>
      </c>
      <c r="J497" s="158">
        <v>12</v>
      </c>
      <c r="K497" s="147" t="s">
        <v>64</v>
      </c>
      <c r="L497" s="148" t="s">
        <v>115</v>
      </c>
      <c r="M497" s="147" t="s">
        <v>99</v>
      </c>
      <c r="N497" s="146" t="s">
        <v>91</v>
      </c>
      <c r="O497" s="146">
        <v>12</v>
      </c>
      <c r="P497" s="148">
        <v>12</v>
      </c>
      <c r="Q497" s="148"/>
      <c r="R497" s="147"/>
      <c r="S497" s="149">
        <f>TABLAINV[[#This Row],[Conteo Físico]]-TABLAINV[[#This Row],[Cant. UND]]</f>
        <v>0</v>
      </c>
      <c r="T4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7" s="150" t="str">
        <f>IFERROR(IF(MOD(TABLAINV[[#This Row],[C]],2)=0,"PAR","IMPAR"),"Zona")</f>
        <v>IMPAR</v>
      </c>
      <c r="W497" s="151"/>
      <c r="X497" s="152">
        <f>IFERROR(IF(TABLAINV[[#This Row],[Cant. UND]]=0,TABLAINV[[#This Row],[PMV]]*TABLAINV[[#This Row],[Conteo Físico]],TABLAINV[[#This Row],[PMV]]*TABLAINV[[#This Row],[Cant. UND]]),0)</f>
        <v>0</v>
      </c>
      <c r="Y497" s="152">
        <f>IFERROR(ABS(TABLAINV[[#This Row],[PMV]]*TABLAINV[[#This Row],[Diferencia]]),0)</f>
        <v>0</v>
      </c>
      <c r="Z497" s="153">
        <f>IFERROR(VLOOKUP(TABLAINV[[#This Row],[Codigo Estado]],unds!O:P,2,0),"PEND.")</f>
        <v>2001</v>
      </c>
      <c r="AA497" s="153" t="str">
        <f t="shared" si="28"/>
        <v>CD09</v>
      </c>
      <c r="AB497" s="159">
        <f t="shared" ca="1" si="29"/>
        <v>45828</v>
      </c>
    </row>
    <row r="498" spans="1:28" s="156" customFormat="1" ht="24" customHeight="1" x14ac:dyDescent="0.2">
      <c r="A498" s="157" t="str">
        <f t="shared" si="27"/>
        <v>MRC01</v>
      </c>
      <c r="B498" s="145" t="str">
        <f>IF(TABLAINV[[#This Row],[Z]]="","",D498&amp;"."&amp;TEXT(E498,"000")&amp;"."&amp;TEXT(F498,"000")&amp;"."&amp;TEXT(G498,"000"))</f>
        <v>MR.C01.113.002</v>
      </c>
      <c r="C498" s="146"/>
      <c r="D498" s="147" t="s">
        <v>95</v>
      </c>
      <c r="E498" s="147" t="s">
        <v>96</v>
      </c>
      <c r="F498" s="147">
        <v>113</v>
      </c>
      <c r="G498" s="147">
        <v>2</v>
      </c>
      <c r="H498" s="147">
        <v>1031961</v>
      </c>
      <c r="I498" s="147" t="s">
        <v>175</v>
      </c>
      <c r="J498" s="158">
        <v>6</v>
      </c>
      <c r="K498" s="147" t="s">
        <v>64</v>
      </c>
      <c r="L498" s="148" t="s">
        <v>98</v>
      </c>
      <c r="M498" s="147" t="s">
        <v>99</v>
      </c>
      <c r="N498" s="146" t="s">
        <v>91</v>
      </c>
      <c r="O498" s="146">
        <v>6</v>
      </c>
      <c r="P498" s="148">
        <v>6</v>
      </c>
      <c r="Q498" s="148"/>
      <c r="R498" s="147"/>
      <c r="S498" s="149">
        <f>TABLAINV[[#This Row],[Conteo Físico]]-TABLAINV[[#This Row],[Cant. UND]]</f>
        <v>0</v>
      </c>
      <c r="T4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8" s="150" t="str">
        <f>IFERROR(IF(MOD(TABLAINV[[#This Row],[C]],2)=0,"PAR","IMPAR"),"Zona")</f>
        <v>IMPAR</v>
      </c>
      <c r="W498" s="151"/>
      <c r="X498" s="152">
        <f>IFERROR(IF(TABLAINV[[#This Row],[Cant. UND]]=0,TABLAINV[[#This Row],[PMV]]*TABLAINV[[#This Row],[Conteo Físico]],TABLAINV[[#This Row],[PMV]]*TABLAINV[[#This Row],[Cant. UND]]),0)</f>
        <v>0</v>
      </c>
      <c r="Y498" s="152">
        <f>IFERROR(ABS(TABLAINV[[#This Row],[PMV]]*TABLAINV[[#This Row],[Diferencia]]),0)</f>
        <v>0</v>
      </c>
      <c r="Z498" s="153">
        <f>IFERROR(VLOOKUP(TABLAINV[[#This Row],[Codigo Estado]],unds!O:P,2,0),"PEND.")</f>
        <v>2001</v>
      </c>
      <c r="AA498" s="153" t="str">
        <f t="shared" si="28"/>
        <v>CD09</v>
      </c>
      <c r="AB498" s="159">
        <f t="shared" ca="1" si="29"/>
        <v>45828</v>
      </c>
    </row>
    <row r="499" spans="1:28" s="156" customFormat="1" ht="24" customHeight="1" x14ac:dyDescent="0.2">
      <c r="A499" s="157" t="str">
        <f t="shared" si="27"/>
        <v>MRC01</v>
      </c>
      <c r="B499" s="145" t="str">
        <f>IF(TABLAINV[[#This Row],[Z]]="","",D499&amp;"."&amp;TEXT(E499,"000")&amp;"."&amp;TEXT(F499,"000")&amp;"."&amp;TEXT(G499,"000"))</f>
        <v>MR.C01.113.002</v>
      </c>
      <c r="C499" s="146"/>
      <c r="D499" s="147" t="s">
        <v>95</v>
      </c>
      <c r="E499" s="147" t="s">
        <v>96</v>
      </c>
      <c r="F499" s="147">
        <v>113</v>
      </c>
      <c r="G499" s="147">
        <v>2</v>
      </c>
      <c r="H499" s="147">
        <v>21126</v>
      </c>
      <c r="I499" s="147" t="s">
        <v>176</v>
      </c>
      <c r="J499" s="158">
        <v>6</v>
      </c>
      <c r="K499" s="147" t="s">
        <v>64</v>
      </c>
      <c r="L499" s="148" t="s">
        <v>177</v>
      </c>
      <c r="M499" s="147" t="s">
        <v>178</v>
      </c>
      <c r="N499" s="146" t="s">
        <v>91</v>
      </c>
      <c r="O499" s="146">
        <v>6</v>
      </c>
      <c r="P499" s="148">
        <v>6</v>
      </c>
      <c r="Q499" s="148"/>
      <c r="R499" s="147"/>
      <c r="S499" s="149">
        <f>TABLAINV[[#This Row],[Conteo Físico]]-TABLAINV[[#This Row],[Cant. UND]]</f>
        <v>0</v>
      </c>
      <c r="T4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9" s="150" t="str">
        <f>IFERROR(IF(MOD(TABLAINV[[#This Row],[C]],2)=0,"PAR","IMPAR"),"Zona")</f>
        <v>IMPAR</v>
      </c>
      <c r="W499" s="151"/>
      <c r="X499" s="152">
        <f>IFERROR(IF(TABLAINV[[#This Row],[Cant. UND]]=0,TABLAINV[[#This Row],[PMV]]*TABLAINV[[#This Row],[Conteo Físico]],TABLAINV[[#This Row],[PMV]]*TABLAINV[[#This Row],[Cant. UND]]),0)</f>
        <v>0</v>
      </c>
      <c r="Y499" s="152">
        <f>IFERROR(ABS(TABLAINV[[#This Row],[PMV]]*TABLAINV[[#This Row],[Diferencia]]),0)</f>
        <v>0</v>
      </c>
      <c r="Z499" s="153">
        <f>IFERROR(VLOOKUP(TABLAINV[[#This Row],[Codigo Estado]],unds!O:P,2,0),"PEND.")</f>
        <v>2001</v>
      </c>
      <c r="AA499" s="153" t="str">
        <f t="shared" si="28"/>
        <v>CD09</v>
      </c>
      <c r="AB499" s="159">
        <f t="shared" ca="1" si="29"/>
        <v>45828</v>
      </c>
    </row>
    <row r="500" spans="1:28" s="156" customFormat="1" ht="24" customHeight="1" x14ac:dyDescent="0.2">
      <c r="A500" s="157" t="str">
        <f t="shared" si="27"/>
        <v>MRC01</v>
      </c>
      <c r="B500" s="145" t="str">
        <f>IF(TABLAINV[[#This Row],[Z]]="","",D500&amp;"."&amp;TEXT(E500,"000")&amp;"."&amp;TEXT(F500,"000")&amp;"."&amp;TEXT(G500,"000"))</f>
        <v>MR.C01.113.002</v>
      </c>
      <c r="C500" s="146"/>
      <c r="D500" s="147" t="s">
        <v>95</v>
      </c>
      <c r="E500" s="147" t="s">
        <v>96</v>
      </c>
      <c r="F500" s="147">
        <v>113</v>
      </c>
      <c r="G500" s="147">
        <v>2</v>
      </c>
      <c r="H500" s="147">
        <v>975714</v>
      </c>
      <c r="I500" s="147" t="s">
        <v>179</v>
      </c>
      <c r="J500" s="158">
        <v>1</v>
      </c>
      <c r="K500" s="147" t="s">
        <v>64</v>
      </c>
      <c r="L500" s="148" t="s">
        <v>117</v>
      </c>
      <c r="M500" s="147" t="s">
        <v>99</v>
      </c>
      <c r="N500" s="146" t="s">
        <v>91</v>
      </c>
      <c r="O500" s="146">
        <v>1</v>
      </c>
      <c r="P500" s="148">
        <v>1</v>
      </c>
      <c r="Q500" s="148"/>
      <c r="R500" s="147"/>
      <c r="S500" s="149">
        <f>TABLAINV[[#This Row],[Conteo Físico]]-TABLAINV[[#This Row],[Cant. UND]]</f>
        <v>0</v>
      </c>
      <c r="T5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0" s="150" t="str">
        <f>IFERROR(IF(MOD(TABLAINV[[#This Row],[C]],2)=0,"PAR","IMPAR"),"Zona")</f>
        <v>IMPAR</v>
      </c>
      <c r="W500" s="151"/>
      <c r="X500" s="152">
        <f>IFERROR(IF(TABLAINV[[#This Row],[Cant. UND]]=0,TABLAINV[[#This Row],[PMV]]*TABLAINV[[#This Row],[Conteo Físico]],TABLAINV[[#This Row],[PMV]]*TABLAINV[[#This Row],[Cant. UND]]),0)</f>
        <v>0</v>
      </c>
      <c r="Y500" s="152">
        <f>IFERROR(ABS(TABLAINV[[#This Row],[PMV]]*TABLAINV[[#This Row],[Diferencia]]),0)</f>
        <v>0</v>
      </c>
      <c r="Z500" s="153">
        <f>IFERROR(VLOOKUP(TABLAINV[[#This Row],[Codigo Estado]],unds!O:P,2,0),"PEND.")</f>
        <v>2001</v>
      </c>
      <c r="AA500" s="153" t="str">
        <f t="shared" si="28"/>
        <v>CD09</v>
      </c>
      <c r="AB500" s="159">
        <f t="shared" ca="1" si="29"/>
        <v>45828</v>
      </c>
    </row>
    <row r="501" spans="1:28" s="156" customFormat="1" ht="24" customHeight="1" x14ac:dyDescent="0.2">
      <c r="A501" s="157" t="str">
        <f t="shared" si="27"/>
        <v>MRC01</v>
      </c>
      <c r="B501" s="145" t="str">
        <f>IF(TABLAINV[[#This Row],[Z]]="","",D501&amp;"."&amp;TEXT(E501,"000")&amp;"."&amp;TEXT(F501,"000")&amp;"."&amp;TEXT(G501,"000"))</f>
        <v>MR.C01.113.003</v>
      </c>
      <c r="C501" s="146"/>
      <c r="D501" s="147" t="s">
        <v>95</v>
      </c>
      <c r="E501" s="147" t="s">
        <v>96</v>
      </c>
      <c r="F501" s="147">
        <v>113</v>
      </c>
      <c r="G501" s="147">
        <v>3</v>
      </c>
      <c r="H501" s="147">
        <v>932075</v>
      </c>
      <c r="I501" s="147" t="s">
        <v>180</v>
      </c>
      <c r="J501" s="158">
        <v>20</v>
      </c>
      <c r="K501" s="147" t="s">
        <v>64</v>
      </c>
      <c r="L501" s="148" t="s">
        <v>98</v>
      </c>
      <c r="M501" s="147" t="s">
        <v>99</v>
      </c>
      <c r="N501" s="146" t="s">
        <v>91</v>
      </c>
      <c r="O501" s="146">
        <v>20</v>
      </c>
      <c r="P501" s="148">
        <v>20</v>
      </c>
      <c r="Q501" s="148"/>
      <c r="R501" s="147"/>
      <c r="S501" s="149">
        <f>TABLAINV[[#This Row],[Conteo Físico]]-TABLAINV[[#This Row],[Cant. UND]]</f>
        <v>0</v>
      </c>
      <c r="T5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1" s="150" t="str">
        <f>IFERROR(IF(MOD(TABLAINV[[#This Row],[C]],2)=0,"PAR","IMPAR"),"Zona")</f>
        <v>IMPAR</v>
      </c>
      <c r="W501" s="151"/>
      <c r="X501" s="152">
        <f>IFERROR(IF(TABLAINV[[#This Row],[Cant. UND]]=0,TABLAINV[[#This Row],[PMV]]*TABLAINV[[#This Row],[Conteo Físico]],TABLAINV[[#This Row],[PMV]]*TABLAINV[[#This Row],[Cant. UND]]),0)</f>
        <v>0</v>
      </c>
      <c r="Y501" s="152">
        <f>IFERROR(ABS(TABLAINV[[#This Row],[PMV]]*TABLAINV[[#This Row],[Diferencia]]),0)</f>
        <v>0</v>
      </c>
      <c r="Z501" s="153">
        <f>IFERROR(VLOOKUP(TABLAINV[[#This Row],[Codigo Estado]],unds!O:P,2,0),"PEND.")</f>
        <v>2001</v>
      </c>
      <c r="AA501" s="153" t="str">
        <f t="shared" si="28"/>
        <v>CD09</v>
      </c>
      <c r="AB501" s="159">
        <f t="shared" ca="1" si="29"/>
        <v>45828</v>
      </c>
    </row>
    <row r="502" spans="1:28" s="156" customFormat="1" ht="24" customHeight="1" x14ac:dyDescent="0.2">
      <c r="A502" s="157" t="str">
        <f t="shared" si="27"/>
        <v>MRC01</v>
      </c>
      <c r="B502" s="145" t="str">
        <f>IF(TABLAINV[[#This Row],[Z]]="","",D502&amp;"."&amp;TEXT(E502,"000")&amp;"."&amp;TEXT(F502,"000")&amp;"."&amp;TEXT(G502,"000"))</f>
        <v>MR.C01.114.001</v>
      </c>
      <c r="C502" s="146"/>
      <c r="D502" s="147" t="s">
        <v>95</v>
      </c>
      <c r="E502" s="147" t="s">
        <v>96</v>
      </c>
      <c r="F502" s="147">
        <v>114</v>
      </c>
      <c r="G502" s="147">
        <v>1</v>
      </c>
      <c r="H502" s="147">
        <v>1031961</v>
      </c>
      <c r="I502" s="147" t="s">
        <v>175</v>
      </c>
      <c r="J502" s="158">
        <v>6</v>
      </c>
      <c r="K502" s="147" t="s">
        <v>64</v>
      </c>
      <c r="L502" s="148" t="s">
        <v>98</v>
      </c>
      <c r="M502" s="147" t="s">
        <v>99</v>
      </c>
      <c r="N502" s="146" t="s">
        <v>91</v>
      </c>
      <c r="O502" s="146">
        <v>6</v>
      </c>
      <c r="P502" s="148">
        <v>6</v>
      </c>
      <c r="Q502" s="148"/>
      <c r="R502" s="147"/>
      <c r="S502" s="149">
        <f>TABLAINV[[#This Row],[Conteo Físico]]-TABLAINV[[#This Row],[Cant. UND]]</f>
        <v>0</v>
      </c>
      <c r="T5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2" s="150" t="str">
        <f>IFERROR(IF(MOD(TABLAINV[[#This Row],[C]],2)=0,"PAR","IMPAR"),"Zona")</f>
        <v>PAR</v>
      </c>
      <c r="W502" s="151"/>
      <c r="X502" s="152">
        <f>IFERROR(IF(TABLAINV[[#This Row],[Cant. UND]]=0,TABLAINV[[#This Row],[PMV]]*TABLAINV[[#This Row],[Conteo Físico]],TABLAINV[[#This Row],[PMV]]*TABLAINV[[#This Row],[Cant. UND]]),0)</f>
        <v>0</v>
      </c>
      <c r="Y502" s="152">
        <f>IFERROR(ABS(TABLAINV[[#This Row],[PMV]]*TABLAINV[[#This Row],[Diferencia]]),0)</f>
        <v>0</v>
      </c>
      <c r="Z502" s="153">
        <f>IFERROR(VLOOKUP(TABLAINV[[#This Row],[Codigo Estado]],unds!O:P,2,0),"PEND.")</f>
        <v>2001</v>
      </c>
      <c r="AA502" s="153" t="str">
        <f t="shared" si="28"/>
        <v>CD09</v>
      </c>
      <c r="AB502" s="159">
        <f t="shared" ca="1" si="29"/>
        <v>45828</v>
      </c>
    </row>
    <row r="503" spans="1:28" s="156" customFormat="1" ht="24" customHeight="1" x14ac:dyDescent="0.2">
      <c r="A503" s="157" t="str">
        <f t="shared" si="27"/>
        <v>MRC01</v>
      </c>
      <c r="B503" s="145" t="str">
        <f>IF(TABLAINV[[#This Row],[Z]]="","",D503&amp;"."&amp;TEXT(E503,"000")&amp;"."&amp;TEXT(F503,"000")&amp;"."&amp;TEXT(G503,"000"))</f>
        <v>MR.C01.114.002</v>
      </c>
      <c r="C503" s="146"/>
      <c r="D503" s="147" t="s">
        <v>95</v>
      </c>
      <c r="E503" s="147" t="s">
        <v>96</v>
      </c>
      <c r="F503" s="147">
        <v>114</v>
      </c>
      <c r="G503" s="147">
        <v>2</v>
      </c>
      <c r="H503" s="147">
        <v>768748</v>
      </c>
      <c r="I503" s="147" t="s">
        <v>181</v>
      </c>
      <c r="J503" s="158">
        <v>6</v>
      </c>
      <c r="K503" s="147" t="s">
        <v>64</v>
      </c>
      <c r="L503" s="148" t="s">
        <v>117</v>
      </c>
      <c r="M503" s="147" t="s">
        <v>99</v>
      </c>
      <c r="N503" s="146" t="s">
        <v>91</v>
      </c>
      <c r="O503" s="146">
        <v>6</v>
      </c>
      <c r="P503" s="148">
        <v>6</v>
      </c>
      <c r="Q503" s="148"/>
      <c r="R503" s="147"/>
      <c r="S503" s="149">
        <f>TABLAINV[[#This Row],[Conteo Físico]]-TABLAINV[[#This Row],[Cant. UND]]</f>
        <v>0</v>
      </c>
      <c r="T5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3" s="150" t="str">
        <f>IFERROR(IF(MOD(TABLAINV[[#This Row],[C]],2)=0,"PAR","IMPAR"),"Zona")</f>
        <v>PAR</v>
      </c>
      <c r="W503" s="151"/>
      <c r="X503" s="152">
        <f>IFERROR(IF(TABLAINV[[#This Row],[Cant. UND]]=0,TABLAINV[[#This Row],[PMV]]*TABLAINV[[#This Row],[Conteo Físico]],TABLAINV[[#This Row],[PMV]]*TABLAINV[[#This Row],[Cant. UND]]),0)</f>
        <v>0</v>
      </c>
      <c r="Y503" s="152">
        <f>IFERROR(ABS(TABLAINV[[#This Row],[PMV]]*TABLAINV[[#This Row],[Diferencia]]),0)</f>
        <v>0</v>
      </c>
      <c r="Z503" s="153">
        <f>IFERROR(VLOOKUP(TABLAINV[[#This Row],[Codigo Estado]],unds!O:P,2,0),"PEND.")</f>
        <v>2001</v>
      </c>
      <c r="AA503" s="153" t="str">
        <f t="shared" si="28"/>
        <v>CD09</v>
      </c>
      <c r="AB503" s="159">
        <f t="shared" ca="1" si="29"/>
        <v>45828</v>
      </c>
    </row>
    <row r="504" spans="1:28" s="156" customFormat="1" ht="24" customHeight="1" x14ac:dyDescent="0.2">
      <c r="A504" s="157" t="str">
        <f t="shared" si="27"/>
        <v>MRC01</v>
      </c>
      <c r="B504" s="145" t="str">
        <f>IF(TABLAINV[[#This Row],[Z]]="","",D504&amp;"."&amp;TEXT(E504,"000")&amp;"."&amp;TEXT(F504,"000")&amp;"."&amp;TEXT(G504,"000"))</f>
        <v>MR.C01.114.003</v>
      </c>
      <c r="C504" s="146"/>
      <c r="D504" s="147" t="s">
        <v>95</v>
      </c>
      <c r="E504" s="147" t="s">
        <v>96</v>
      </c>
      <c r="F504" s="147">
        <v>114</v>
      </c>
      <c r="G504" s="147">
        <v>3</v>
      </c>
      <c r="H504" s="147">
        <v>485927</v>
      </c>
      <c r="I504" s="147" t="s">
        <v>182</v>
      </c>
      <c r="J504" s="158">
        <v>3</v>
      </c>
      <c r="K504" s="147" t="s">
        <v>64</v>
      </c>
      <c r="L504" s="148" t="s">
        <v>115</v>
      </c>
      <c r="M504" s="147" t="s">
        <v>99</v>
      </c>
      <c r="N504" s="146" t="s">
        <v>91</v>
      </c>
      <c r="O504" s="146">
        <v>3</v>
      </c>
      <c r="P504" s="148">
        <v>3</v>
      </c>
      <c r="Q504" s="148"/>
      <c r="R504" s="147"/>
      <c r="S504" s="149">
        <f>TABLAINV[[#This Row],[Conteo Físico]]-TABLAINV[[#This Row],[Cant. UND]]</f>
        <v>0</v>
      </c>
      <c r="T5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4" s="150" t="str">
        <f>IFERROR(IF(MOD(TABLAINV[[#This Row],[C]],2)=0,"PAR","IMPAR"),"Zona")</f>
        <v>PAR</v>
      </c>
      <c r="W504" s="151"/>
      <c r="X504" s="152">
        <f>IFERROR(IF(TABLAINV[[#This Row],[Cant. UND]]=0,TABLAINV[[#This Row],[PMV]]*TABLAINV[[#This Row],[Conteo Físico]],TABLAINV[[#This Row],[PMV]]*TABLAINV[[#This Row],[Cant. UND]]),0)</f>
        <v>0</v>
      </c>
      <c r="Y504" s="152">
        <f>IFERROR(ABS(TABLAINV[[#This Row],[PMV]]*TABLAINV[[#This Row],[Diferencia]]),0)</f>
        <v>0</v>
      </c>
      <c r="Z504" s="153">
        <f>IFERROR(VLOOKUP(TABLAINV[[#This Row],[Codigo Estado]],unds!O:P,2,0),"PEND.")</f>
        <v>2001</v>
      </c>
      <c r="AA504" s="153" t="str">
        <f t="shared" si="28"/>
        <v>CD09</v>
      </c>
      <c r="AB504" s="159">
        <f t="shared" ca="1" si="29"/>
        <v>45828</v>
      </c>
    </row>
    <row r="505" spans="1:28" s="156" customFormat="1" ht="24" customHeight="1" x14ac:dyDescent="0.2">
      <c r="A505" s="157" t="str">
        <f t="shared" si="27"/>
        <v>MRC01</v>
      </c>
      <c r="B505" s="145" t="str">
        <f>IF(TABLAINV[[#This Row],[Z]]="","",D505&amp;"."&amp;TEXT(E505,"000")&amp;"."&amp;TEXT(F505,"000")&amp;"."&amp;TEXT(G505,"000"))</f>
        <v>MR.C01.114.003</v>
      </c>
      <c r="C505" s="146"/>
      <c r="D505" s="147" t="s">
        <v>95</v>
      </c>
      <c r="E505" s="147" t="s">
        <v>96</v>
      </c>
      <c r="F505" s="147">
        <v>114</v>
      </c>
      <c r="G505" s="147">
        <v>3</v>
      </c>
      <c r="H505" s="147">
        <v>998268</v>
      </c>
      <c r="I505" s="147" t="s">
        <v>183</v>
      </c>
      <c r="J505" s="158">
        <v>15</v>
      </c>
      <c r="K505" s="147" t="s">
        <v>64</v>
      </c>
      <c r="L505" s="148" t="s">
        <v>184</v>
      </c>
      <c r="M505" s="147" t="s">
        <v>99</v>
      </c>
      <c r="N505" s="146" t="s">
        <v>91</v>
      </c>
      <c r="O505" s="146">
        <v>15</v>
      </c>
      <c r="P505" s="148">
        <v>15</v>
      </c>
      <c r="Q505" s="148"/>
      <c r="R505" s="147"/>
      <c r="S505" s="149">
        <f>TABLAINV[[#This Row],[Conteo Físico]]-TABLAINV[[#This Row],[Cant. UND]]</f>
        <v>0</v>
      </c>
      <c r="T5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5" s="150" t="str">
        <f>IFERROR(IF(MOD(TABLAINV[[#This Row],[C]],2)=0,"PAR","IMPAR"),"Zona")</f>
        <v>PAR</v>
      </c>
      <c r="W505" s="151"/>
      <c r="X505" s="152">
        <f>IFERROR(IF(TABLAINV[[#This Row],[Cant. UND]]=0,TABLAINV[[#This Row],[PMV]]*TABLAINV[[#This Row],[Conteo Físico]],TABLAINV[[#This Row],[PMV]]*TABLAINV[[#This Row],[Cant. UND]]),0)</f>
        <v>0</v>
      </c>
      <c r="Y505" s="152">
        <f>IFERROR(ABS(TABLAINV[[#This Row],[PMV]]*TABLAINV[[#This Row],[Diferencia]]),0)</f>
        <v>0</v>
      </c>
      <c r="Z505" s="153">
        <f>IFERROR(VLOOKUP(TABLAINV[[#This Row],[Codigo Estado]],unds!O:P,2,0),"PEND.")</f>
        <v>2001</v>
      </c>
      <c r="AA505" s="153" t="str">
        <f t="shared" si="28"/>
        <v>CD09</v>
      </c>
      <c r="AB505" s="159">
        <f t="shared" ca="1" si="29"/>
        <v>45828</v>
      </c>
    </row>
    <row r="506" spans="1:28" s="156" customFormat="1" ht="24" customHeight="1" x14ac:dyDescent="0.2">
      <c r="A506" s="157" t="str">
        <f t="shared" si="27"/>
        <v>MRC01</v>
      </c>
      <c r="B506" s="145" t="str">
        <f>IF(TABLAINV[[#This Row],[Z]]="","",D506&amp;"."&amp;TEXT(E506,"000")&amp;"."&amp;TEXT(F506,"000")&amp;"."&amp;TEXT(G506,"000"))</f>
        <v>MR.C01.115.002</v>
      </c>
      <c r="C506" s="146"/>
      <c r="D506" s="147" t="s">
        <v>95</v>
      </c>
      <c r="E506" s="147" t="s">
        <v>96</v>
      </c>
      <c r="F506" s="147">
        <v>115</v>
      </c>
      <c r="G506" s="147">
        <v>2</v>
      </c>
      <c r="H506" s="147">
        <v>51929002</v>
      </c>
      <c r="I506" s="147" t="s">
        <v>185</v>
      </c>
      <c r="J506" s="158">
        <v>6</v>
      </c>
      <c r="K506" s="147" t="s">
        <v>64</v>
      </c>
      <c r="L506" s="148" t="s">
        <v>123</v>
      </c>
      <c r="M506" s="147" t="s">
        <v>111</v>
      </c>
      <c r="N506" s="146" t="s">
        <v>91</v>
      </c>
      <c r="O506" s="146">
        <v>6</v>
      </c>
      <c r="P506" s="148">
        <v>6</v>
      </c>
      <c r="Q506" s="148"/>
      <c r="R506" s="147"/>
      <c r="S506" s="149">
        <f>TABLAINV[[#This Row],[Conteo Físico]]-TABLAINV[[#This Row],[Cant. UND]]</f>
        <v>0</v>
      </c>
      <c r="T5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6" s="150" t="str">
        <f>IFERROR(IF(MOD(TABLAINV[[#This Row],[C]],2)=0,"PAR","IMPAR"),"Zona")</f>
        <v>IMPAR</v>
      </c>
      <c r="W506" s="151"/>
      <c r="X506" s="152">
        <f>IFERROR(IF(TABLAINV[[#This Row],[Cant. UND]]=0,TABLAINV[[#This Row],[PMV]]*TABLAINV[[#This Row],[Conteo Físico]],TABLAINV[[#This Row],[PMV]]*TABLAINV[[#This Row],[Cant. UND]]),0)</f>
        <v>0</v>
      </c>
      <c r="Y506" s="152">
        <f>IFERROR(ABS(TABLAINV[[#This Row],[PMV]]*TABLAINV[[#This Row],[Diferencia]]),0)</f>
        <v>0</v>
      </c>
      <c r="Z506" s="153">
        <f>IFERROR(VLOOKUP(TABLAINV[[#This Row],[Codigo Estado]],unds!O:P,2,0),"PEND.")</f>
        <v>2001</v>
      </c>
      <c r="AA506" s="153" t="str">
        <f t="shared" si="28"/>
        <v>CD09</v>
      </c>
      <c r="AB506" s="159">
        <f t="shared" ca="1" si="29"/>
        <v>45828</v>
      </c>
    </row>
    <row r="507" spans="1:28" s="156" customFormat="1" ht="24" customHeight="1" x14ac:dyDescent="0.2">
      <c r="A507" s="157" t="str">
        <f t="shared" si="27"/>
        <v>MRC01</v>
      </c>
      <c r="B507" s="145" t="str">
        <f>IF(TABLAINV[[#This Row],[Z]]="","",D507&amp;"."&amp;TEXT(E507,"000")&amp;"."&amp;TEXT(F507,"000")&amp;"."&amp;TEXT(G507,"000"))</f>
        <v>MR.C01.116.002</v>
      </c>
      <c r="C507" s="146"/>
      <c r="D507" s="147" t="s">
        <v>95</v>
      </c>
      <c r="E507" s="147" t="s">
        <v>96</v>
      </c>
      <c r="F507" s="147">
        <v>116</v>
      </c>
      <c r="G507" s="147">
        <v>2</v>
      </c>
      <c r="H507" s="147">
        <v>774008</v>
      </c>
      <c r="I507" s="147" t="s">
        <v>186</v>
      </c>
      <c r="J507" s="158">
        <v>2</v>
      </c>
      <c r="K507" s="147" t="s">
        <v>64</v>
      </c>
      <c r="L507" s="148" t="s">
        <v>117</v>
      </c>
      <c r="M507" s="147" t="s">
        <v>99</v>
      </c>
      <c r="N507" s="146" t="s">
        <v>91</v>
      </c>
      <c r="O507" s="146">
        <v>2</v>
      </c>
      <c r="P507" s="148">
        <v>2</v>
      </c>
      <c r="Q507" s="148"/>
      <c r="R507" s="147"/>
      <c r="S507" s="149">
        <f>TABLAINV[[#This Row],[Conteo Físico]]-TABLAINV[[#This Row],[Cant. UND]]</f>
        <v>0</v>
      </c>
      <c r="T5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7" s="150" t="str">
        <f>IFERROR(IF(MOD(TABLAINV[[#This Row],[C]],2)=0,"PAR","IMPAR"),"Zona")</f>
        <v>PAR</v>
      </c>
      <c r="W507" s="151"/>
      <c r="X507" s="152">
        <f>IFERROR(IF(TABLAINV[[#This Row],[Cant. UND]]=0,TABLAINV[[#This Row],[PMV]]*TABLAINV[[#This Row],[Conteo Físico]],TABLAINV[[#This Row],[PMV]]*TABLAINV[[#This Row],[Cant. UND]]),0)</f>
        <v>0</v>
      </c>
      <c r="Y507" s="152">
        <f>IFERROR(ABS(TABLAINV[[#This Row],[PMV]]*TABLAINV[[#This Row],[Diferencia]]),0)</f>
        <v>0</v>
      </c>
      <c r="Z507" s="153">
        <f>IFERROR(VLOOKUP(TABLAINV[[#This Row],[Codigo Estado]],unds!O:P,2,0),"PEND.")</f>
        <v>2001</v>
      </c>
      <c r="AA507" s="153" t="str">
        <f t="shared" si="28"/>
        <v>CD09</v>
      </c>
      <c r="AB507" s="159">
        <f t="shared" ca="1" si="29"/>
        <v>45828</v>
      </c>
    </row>
    <row r="508" spans="1:28" s="156" customFormat="1" ht="24" customHeight="1" x14ac:dyDescent="0.2">
      <c r="A508" s="157" t="str">
        <f t="shared" si="27"/>
        <v>MRC01</v>
      </c>
      <c r="B508" s="145" t="str">
        <f>IF(TABLAINV[[#This Row],[Z]]="","",D508&amp;"."&amp;TEXT(E508,"000")&amp;"."&amp;TEXT(F508,"000")&amp;"."&amp;TEXT(G508,"000"))</f>
        <v>MR.C01.117.001</v>
      </c>
      <c r="C508" s="146"/>
      <c r="D508" s="147" t="s">
        <v>95</v>
      </c>
      <c r="E508" s="147" t="s">
        <v>96</v>
      </c>
      <c r="F508" s="147">
        <v>117</v>
      </c>
      <c r="G508" s="147">
        <v>1</v>
      </c>
      <c r="H508" s="147">
        <v>40597</v>
      </c>
      <c r="I508" s="147" t="s">
        <v>187</v>
      </c>
      <c r="J508" s="158">
        <v>3</v>
      </c>
      <c r="K508" s="147" t="s">
        <v>64</v>
      </c>
      <c r="L508" s="148" t="s">
        <v>115</v>
      </c>
      <c r="M508" s="147" t="s">
        <v>99</v>
      </c>
      <c r="N508" s="146" t="s">
        <v>91</v>
      </c>
      <c r="O508" s="146">
        <v>3</v>
      </c>
      <c r="P508" s="148">
        <v>3</v>
      </c>
      <c r="Q508" s="148"/>
      <c r="R508" s="147"/>
      <c r="S508" s="149">
        <f>TABLAINV[[#This Row],[Conteo Físico]]-TABLAINV[[#This Row],[Cant. UND]]</f>
        <v>0</v>
      </c>
      <c r="T5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8" s="150" t="str">
        <f>IFERROR(IF(MOD(TABLAINV[[#This Row],[C]],2)=0,"PAR","IMPAR"),"Zona")</f>
        <v>IMPAR</v>
      </c>
      <c r="W508" s="151"/>
      <c r="X508" s="152">
        <f>IFERROR(IF(TABLAINV[[#This Row],[Cant. UND]]=0,TABLAINV[[#This Row],[PMV]]*TABLAINV[[#This Row],[Conteo Físico]],TABLAINV[[#This Row],[PMV]]*TABLAINV[[#This Row],[Cant. UND]]),0)</f>
        <v>0</v>
      </c>
      <c r="Y508" s="152">
        <f>IFERROR(ABS(TABLAINV[[#This Row],[PMV]]*TABLAINV[[#This Row],[Diferencia]]),0)</f>
        <v>0</v>
      </c>
      <c r="Z508" s="153">
        <f>IFERROR(VLOOKUP(TABLAINV[[#This Row],[Codigo Estado]],unds!O:P,2,0),"PEND.")</f>
        <v>2001</v>
      </c>
      <c r="AA508" s="153" t="str">
        <f t="shared" si="28"/>
        <v>CD09</v>
      </c>
      <c r="AB508" s="159">
        <f t="shared" ca="1" si="29"/>
        <v>45828</v>
      </c>
    </row>
    <row r="509" spans="1:28" s="156" customFormat="1" ht="24" customHeight="1" x14ac:dyDescent="0.2">
      <c r="A509" s="157" t="str">
        <f t="shared" si="27"/>
        <v>MRC01</v>
      </c>
      <c r="B509" s="145" t="str">
        <f>IF(TABLAINV[[#This Row],[Z]]="","",D509&amp;"."&amp;TEXT(E509,"000")&amp;"."&amp;TEXT(F509,"000")&amp;"."&amp;TEXT(G509,"000"))</f>
        <v>MR.C01.117.002</v>
      </c>
      <c r="C509" s="146"/>
      <c r="D509" s="147" t="s">
        <v>95</v>
      </c>
      <c r="E509" s="147" t="s">
        <v>96</v>
      </c>
      <c r="F509" s="147">
        <v>117</v>
      </c>
      <c r="G509" s="147">
        <v>2</v>
      </c>
      <c r="H509" s="147">
        <v>451976</v>
      </c>
      <c r="I509" s="147" t="s">
        <v>188</v>
      </c>
      <c r="J509" s="158">
        <v>12</v>
      </c>
      <c r="K509" s="147" t="s">
        <v>64</v>
      </c>
      <c r="L509" s="148" t="s">
        <v>115</v>
      </c>
      <c r="M509" s="147" t="s">
        <v>99</v>
      </c>
      <c r="N509" s="146" t="s">
        <v>91</v>
      </c>
      <c r="O509" s="146">
        <v>12</v>
      </c>
      <c r="P509" s="148">
        <v>12</v>
      </c>
      <c r="Q509" s="148"/>
      <c r="R509" s="147"/>
      <c r="S509" s="149">
        <f>TABLAINV[[#This Row],[Conteo Físico]]-TABLAINV[[#This Row],[Cant. UND]]</f>
        <v>0</v>
      </c>
      <c r="T5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9" s="150" t="str">
        <f>IFERROR(IF(MOD(TABLAINV[[#This Row],[C]],2)=0,"PAR","IMPAR"),"Zona")</f>
        <v>IMPAR</v>
      </c>
      <c r="W509" s="151"/>
      <c r="X509" s="152">
        <f>IFERROR(IF(TABLAINV[[#This Row],[Cant. UND]]=0,TABLAINV[[#This Row],[PMV]]*TABLAINV[[#This Row],[Conteo Físico]],TABLAINV[[#This Row],[PMV]]*TABLAINV[[#This Row],[Cant. UND]]),0)</f>
        <v>0</v>
      </c>
      <c r="Y509" s="152">
        <f>IFERROR(ABS(TABLAINV[[#This Row],[PMV]]*TABLAINV[[#This Row],[Diferencia]]),0)</f>
        <v>0</v>
      </c>
      <c r="Z509" s="153">
        <f>IFERROR(VLOOKUP(TABLAINV[[#This Row],[Codigo Estado]],unds!O:P,2,0),"PEND.")</f>
        <v>2001</v>
      </c>
      <c r="AA509" s="153" t="str">
        <f t="shared" si="28"/>
        <v>CD09</v>
      </c>
      <c r="AB509" s="159">
        <f t="shared" ca="1" si="29"/>
        <v>45828</v>
      </c>
    </row>
    <row r="510" spans="1:28" s="156" customFormat="1" ht="24" customHeight="1" x14ac:dyDescent="0.2">
      <c r="A510" s="157" t="str">
        <f t="shared" si="27"/>
        <v>MRC01</v>
      </c>
      <c r="B510" s="145" t="str">
        <f>IF(TABLAINV[[#This Row],[Z]]="","",D510&amp;"."&amp;TEXT(E510,"000")&amp;"."&amp;TEXT(F510,"000")&amp;"."&amp;TEXT(G510,"000"))</f>
        <v>MR.C01.119.001</v>
      </c>
      <c r="C510" s="146"/>
      <c r="D510" s="147" t="s">
        <v>95</v>
      </c>
      <c r="E510" s="147" t="s">
        <v>96</v>
      </c>
      <c r="F510" s="147">
        <v>119</v>
      </c>
      <c r="G510" s="147">
        <v>1</v>
      </c>
      <c r="H510" s="147">
        <v>1031962</v>
      </c>
      <c r="I510" s="147" t="s">
        <v>189</v>
      </c>
      <c r="J510" s="158">
        <v>18</v>
      </c>
      <c r="K510" s="147" t="s">
        <v>64</v>
      </c>
      <c r="L510" s="148" t="s">
        <v>98</v>
      </c>
      <c r="M510" s="147" t="s">
        <v>99</v>
      </c>
      <c r="N510" s="146" t="s">
        <v>91</v>
      </c>
      <c r="O510" s="146">
        <v>18</v>
      </c>
      <c r="P510" s="148">
        <v>18</v>
      </c>
      <c r="Q510" s="148"/>
      <c r="R510" s="147"/>
      <c r="S510" s="149">
        <f>TABLAINV[[#This Row],[Conteo Físico]]-TABLAINV[[#This Row],[Cant. UND]]</f>
        <v>0</v>
      </c>
      <c r="T5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0" s="150" t="str">
        <f>IFERROR(IF(MOD(TABLAINV[[#This Row],[C]],2)=0,"PAR","IMPAR"),"Zona")</f>
        <v>IMPAR</v>
      </c>
      <c r="W510" s="151"/>
      <c r="X510" s="152">
        <f>IFERROR(IF(TABLAINV[[#This Row],[Cant. UND]]=0,TABLAINV[[#This Row],[PMV]]*TABLAINV[[#This Row],[Conteo Físico]],TABLAINV[[#This Row],[PMV]]*TABLAINV[[#This Row],[Cant. UND]]),0)</f>
        <v>0</v>
      </c>
      <c r="Y510" s="152">
        <f>IFERROR(ABS(TABLAINV[[#This Row],[PMV]]*TABLAINV[[#This Row],[Diferencia]]),0)</f>
        <v>0</v>
      </c>
      <c r="Z510" s="153">
        <f>IFERROR(VLOOKUP(TABLAINV[[#This Row],[Codigo Estado]],unds!O:P,2,0),"PEND.")</f>
        <v>2001</v>
      </c>
      <c r="AA510" s="153" t="str">
        <f t="shared" si="28"/>
        <v>CD09</v>
      </c>
      <c r="AB510" s="159">
        <f t="shared" ca="1" si="29"/>
        <v>45828</v>
      </c>
    </row>
    <row r="511" spans="1:28" s="156" customFormat="1" ht="24" customHeight="1" x14ac:dyDescent="0.2">
      <c r="A511" s="157" t="str">
        <f t="shared" si="27"/>
        <v>MRC01</v>
      </c>
      <c r="B511" s="145" t="str">
        <f>IF(TABLAINV[[#This Row],[Z]]="","",D511&amp;"."&amp;TEXT(E511,"000")&amp;"."&amp;TEXT(F511,"000")&amp;"."&amp;TEXT(G511,"000"))</f>
        <v>MR.C01.119.002</v>
      </c>
      <c r="C511" s="146"/>
      <c r="D511" s="147" t="s">
        <v>95</v>
      </c>
      <c r="E511" s="147" t="s">
        <v>96</v>
      </c>
      <c r="F511" s="147">
        <v>119</v>
      </c>
      <c r="G511" s="147">
        <v>2</v>
      </c>
      <c r="H511" s="147">
        <v>464458</v>
      </c>
      <c r="I511" s="147" t="s">
        <v>190</v>
      </c>
      <c r="J511" s="158">
        <v>5</v>
      </c>
      <c r="K511" s="147" t="s">
        <v>64</v>
      </c>
      <c r="L511" s="148" t="s">
        <v>184</v>
      </c>
      <c r="M511" s="147" t="s">
        <v>99</v>
      </c>
      <c r="N511" s="146" t="s">
        <v>91</v>
      </c>
      <c r="O511" s="146">
        <v>5</v>
      </c>
      <c r="P511" s="148">
        <v>5</v>
      </c>
      <c r="Q511" s="148"/>
      <c r="R511" s="147"/>
      <c r="S511" s="149">
        <f>TABLAINV[[#This Row],[Conteo Físico]]-TABLAINV[[#This Row],[Cant. UND]]</f>
        <v>0</v>
      </c>
      <c r="T5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1" s="150" t="str">
        <f>IFERROR(IF(MOD(TABLAINV[[#This Row],[C]],2)=0,"PAR","IMPAR"),"Zona")</f>
        <v>IMPAR</v>
      </c>
      <c r="W511" s="151"/>
      <c r="X511" s="152">
        <f>IFERROR(IF(TABLAINV[[#This Row],[Cant. UND]]=0,TABLAINV[[#This Row],[PMV]]*TABLAINV[[#This Row],[Conteo Físico]],TABLAINV[[#This Row],[PMV]]*TABLAINV[[#This Row],[Cant. UND]]),0)</f>
        <v>0</v>
      </c>
      <c r="Y511" s="152">
        <f>IFERROR(ABS(TABLAINV[[#This Row],[PMV]]*TABLAINV[[#This Row],[Diferencia]]),0)</f>
        <v>0</v>
      </c>
      <c r="Z511" s="153">
        <f>IFERROR(VLOOKUP(TABLAINV[[#This Row],[Codigo Estado]],unds!O:P,2,0),"PEND.")</f>
        <v>2001</v>
      </c>
      <c r="AA511" s="153" t="str">
        <f t="shared" si="28"/>
        <v>CD09</v>
      </c>
      <c r="AB511" s="159">
        <f t="shared" ca="1" si="29"/>
        <v>45828</v>
      </c>
    </row>
    <row r="512" spans="1:28" s="156" customFormat="1" ht="24" customHeight="1" x14ac:dyDescent="0.2">
      <c r="A512" s="157" t="str">
        <f t="shared" si="27"/>
        <v>MRC01</v>
      </c>
      <c r="B512" s="145" t="str">
        <f>IF(TABLAINV[[#This Row],[Z]]="","",D512&amp;"."&amp;TEXT(E512,"000")&amp;"."&amp;TEXT(F512,"000")&amp;"."&amp;TEXT(G512,"000"))</f>
        <v>MR.C01.120.002</v>
      </c>
      <c r="C512" s="146"/>
      <c r="D512" s="147" t="s">
        <v>95</v>
      </c>
      <c r="E512" s="147" t="s">
        <v>96</v>
      </c>
      <c r="F512" s="147">
        <v>120</v>
      </c>
      <c r="G512" s="147">
        <v>2</v>
      </c>
      <c r="H512" s="147">
        <v>892488</v>
      </c>
      <c r="I512" s="147" t="s">
        <v>191</v>
      </c>
      <c r="J512" s="158">
        <v>4</v>
      </c>
      <c r="K512" s="147" t="s">
        <v>64</v>
      </c>
      <c r="L512" s="148" t="s">
        <v>115</v>
      </c>
      <c r="M512" s="147" t="s">
        <v>99</v>
      </c>
      <c r="N512" s="146" t="s">
        <v>91</v>
      </c>
      <c r="O512" s="146">
        <v>4</v>
      </c>
      <c r="P512" s="148">
        <v>4</v>
      </c>
      <c r="Q512" s="148"/>
      <c r="R512" s="147"/>
      <c r="S512" s="149">
        <f>TABLAINV[[#This Row],[Conteo Físico]]-TABLAINV[[#This Row],[Cant. UND]]</f>
        <v>0</v>
      </c>
      <c r="T5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2" s="150" t="str">
        <f>IFERROR(IF(MOD(TABLAINV[[#This Row],[C]],2)=0,"PAR","IMPAR"),"Zona")</f>
        <v>PAR</v>
      </c>
      <c r="W512" s="151"/>
      <c r="X512" s="152">
        <f>IFERROR(IF(TABLAINV[[#This Row],[Cant. UND]]=0,TABLAINV[[#This Row],[PMV]]*TABLAINV[[#This Row],[Conteo Físico]],TABLAINV[[#This Row],[PMV]]*TABLAINV[[#This Row],[Cant. UND]]),0)</f>
        <v>0</v>
      </c>
      <c r="Y512" s="152">
        <f>IFERROR(ABS(TABLAINV[[#This Row],[PMV]]*TABLAINV[[#This Row],[Diferencia]]),0)</f>
        <v>0</v>
      </c>
      <c r="Z512" s="153">
        <f>IFERROR(VLOOKUP(TABLAINV[[#This Row],[Codigo Estado]],unds!O:P,2,0),"PEND.")</f>
        <v>2001</v>
      </c>
      <c r="AA512" s="153" t="str">
        <f t="shared" si="28"/>
        <v>CD09</v>
      </c>
      <c r="AB512" s="159">
        <f t="shared" ca="1" si="29"/>
        <v>45828</v>
      </c>
    </row>
    <row r="513" spans="1:28" s="156" customFormat="1" ht="24" customHeight="1" x14ac:dyDescent="0.2">
      <c r="A513" s="157" t="str">
        <f t="shared" si="27"/>
        <v>MRC01</v>
      </c>
      <c r="B513" s="145" t="str">
        <f>IF(TABLAINV[[#This Row],[Z]]="","",D513&amp;"."&amp;TEXT(E513,"000")&amp;"."&amp;TEXT(F513,"000")&amp;"."&amp;TEXT(G513,"000"))</f>
        <v>MR.C01.121.002</v>
      </c>
      <c r="C513" s="146"/>
      <c r="D513" s="147" t="s">
        <v>95</v>
      </c>
      <c r="E513" s="147" t="s">
        <v>96</v>
      </c>
      <c r="F513" s="147">
        <v>121</v>
      </c>
      <c r="G513" s="147">
        <v>2</v>
      </c>
      <c r="H513" s="147">
        <v>342608</v>
      </c>
      <c r="I513" s="147" t="s">
        <v>126</v>
      </c>
      <c r="J513" s="158">
        <v>6</v>
      </c>
      <c r="K513" s="147" t="s">
        <v>64</v>
      </c>
      <c r="L513" s="148" t="s">
        <v>113</v>
      </c>
      <c r="M513" s="147" t="s">
        <v>99</v>
      </c>
      <c r="N513" s="146" t="s">
        <v>91</v>
      </c>
      <c r="O513" s="146">
        <v>6</v>
      </c>
      <c r="P513" s="148">
        <v>6</v>
      </c>
      <c r="Q513" s="148"/>
      <c r="R513" s="147"/>
      <c r="S513" s="149">
        <f>TABLAINV[[#This Row],[Conteo Físico]]-TABLAINV[[#This Row],[Cant. UND]]</f>
        <v>0</v>
      </c>
      <c r="T5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3" s="150" t="str">
        <f>IFERROR(IF(MOD(TABLAINV[[#This Row],[C]],2)=0,"PAR","IMPAR"),"Zona")</f>
        <v>IMPAR</v>
      </c>
      <c r="W513" s="151"/>
      <c r="X513" s="152">
        <f>IFERROR(IF(TABLAINV[[#This Row],[Cant. UND]]=0,TABLAINV[[#This Row],[PMV]]*TABLAINV[[#This Row],[Conteo Físico]],TABLAINV[[#This Row],[PMV]]*TABLAINV[[#This Row],[Cant. UND]]),0)</f>
        <v>0</v>
      </c>
      <c r="Y513" s="152">
        <f>IFERROR(ABS(TABLAINV[[#This Row],[PMV]]*TABLAINV[[#This Row],[Diferencia]]),0)</f>
        <v>0</v>
      </c>
      <c r="Z513" s="153">
        <f>IFERROR(VLOOKUP(TABLAINV[[#This Row],[Codigo Estado]],unds!O:P,2,0),"PEND.")</f>
        <v>2001</v>
      </c>
      <c r="AA513" s="153" t="str">
        <f t="shared" si="28"/>
        <v>CD09</v>
      </c>
      <c r="AB513" s="159">
        <f t="shared" ca="1" si="29"/>
        <v>45828</v>
      </c>
    </row>
    <row r="514" spans="1:28" s="156" customFormat="1" ht="24" customHeight="1" x14ac:dyDescent="0.2">
      <c r="A514" s="157" t="str">
        <f t="shared" si="27"/>
        <v>MRC01</v>
      </c>
      <c r="B514" s="145" t="str">
        <f>IF(TABLAINV[[#This Row],[Z]]="","",D514&amp;"."&amp;TEXT(E514,"000")&amp;"."&amp;TEXT(F514,"000")&amp;"."&amp;TEXT(G514,"000"))</f>
        <v>MR.C01.122.001</v>
      </c>
      <c r="C514" s="146"/>
      <c r="D514" s="147" t="s">
        <v>95</v>
      </c>
      <c r="E514" s="147" t="s">
        <v>96</v>
      </c>
      <c r="F514" s="147">
        <v>122</v>
      </c>
      <c r="G514" s="147">
        <v>1</v>
      </c>
      <c r="H514" s="147">
        <v>543530</v>
      </c>
      <c r="I514" s="147" t="s">
        <v>192</v>
      </c>
      <c r="J514" s="158">
        <v>12</v>
      </c>
      <c r="K514" s="147" t="s">
        <v>64</v>
      </c>
      <c r="L514" s="148" t="s">
        <v>115</v>
      </c>
      <c r="M514" s="147" t="s">
        <v>99</v>
      </c>
      <c r="N514" s="146" t="s">
        <v>91</v>
      </c>
      <c r="O514" s="146">
        <v>12</v>
      </c>
      <c r="P514" s="148">
        <v>12</v>
      </c>
      <c r="Q514" s="148"/>
      <c r="R514" s="147"/>
      <c r="S514" s="149">
        <f>TABLAINV[[#This Row],[Conteo Físico]]-TABLAINV[[#This Row],[Cant. UND]]</f>
        <v>0</v>
      </c>
      <c r="T5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4" s="150" t="str">
        <f>IFERROR(IF(MOD(TABLAINV[[#This Row],[C]],2)=0,"PAR","IMPAR"),"Zona")</f>
        <v>PAR</v>
      </c>
      <c r="W514" s="151"/>
      <c r="X514" s="152">
        <f>IFERROR(IF(TABLAINV[[#This Row],[Cant. UND]]=0,TABLAINV[[#This Row],[PMV]]*TABLAINV[[#This Row],[Conteo Físico]],TABLAINV[[#This Row],[PMV]]*TABLAINV[[#This Row],[Cant. UND]]),0)</f>
        <v>0</v>
      </c>
      <c r="Y514" s="152">
        <f>IFERROR(ABS(TABLAINV[[#This Row],[PMV]]*TABLAINV[[#This Row],[Diferencia]]),0)</f>
        <v>0</v>
      </c>
      <c r="Z514" s="153">
        <f>IFERROR(VLOOKUP(TABLAINV[[#This Row],[Codigo Estado]],unds!O:P,2,0),"PEND.")</f>
        <v>2001</v>
      </c>
      <c r="AA514" s="153" t="str">
        <f t="shared" si="28"/>
        <v>CD09</v>
      </c>
      <c r="AB514" s="159">
        <f t="shared" ca="1" si="29"/>
        <v>45828</v>
      </c>
    </row>
    <row r="515" spans="1:28" s="156" customFormat="1" ht="24" customHeight="1" x14ac:dyDescent="0.2">
      <c r="A515" s="157" t="str">
        <f t="shared" si="27"/>
        <v>MRC01</v>
      </c>
      <c r="B515" s="145" t="str">
        <f>IF(TABLAINV[[#This Row],[Z]]="","",D515&amp;"."&amp;TEXT(E515,"000")&amp;"."&amp;TEXT(F515,"000")&amp;"."&amp;TEXT(G515,"000"))</f>
        <v>MR.C01.122.002</v>
      </c>
      <c r="C515" s="146"/>
      <c r="D515" s="147" t="s">
        <v>95</v>
      </c>
      <c r="E515" s="147" t="s">
        <v>96</v>
      </c>
      <c r="F515" s="147">
        <v>122</v>
      </c>
      <c r="G515" s="147">
        <v>2</v>
      </c>
      <c r="H515" s="147">
        <v>560872</v>
      </c>
      <c r="I515" s="147" t="s">
        <v>193</v>
      </c>
      <c r="J515" s="158">
        <v>18</v>
      </c>
      <c r="K515" s="147" t="s">
        <v>64</v>
      </c>
      <c r="L515" s="148" t="s">
        <v>98</v>
      </c>
      <c r="M515" s="147" t="s">
        <v>99</v>
      </c>
      <c r="N515" s="146" t="s">
        <v>91</v>
      </c>
      <c r="O515" s="146">
        <v>18</v>
      </c>
      <c r="P515" s="148">
        <v>18</v>
      </c>
      <c r="Q515" s="148"/>
      <c r="R515" s="147"/>
      <c r="S515" s="149">
        <f>TABLAINV[[#This Row],[Conteo Físico]]-TABLAINV[[#This Row],[Cant. UND]]</f>
        <v>0</v>
      </c>
      <c r="T5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5" s="150" t="str">
        <f>IFERROR(IF(MOD(TABLAINV[[#This Row],[C]],2)=0,"PAR","IMPAR"),"Zona")</f>
        <v>PAR</v>
      </c>
      <c r="W515" s="151"/>
      <c r="X515" s="152">
        <f>IFERROR(IF(TABLAINV[[#This Row],[Cant. UND]]=0,TABLAINV[[#This Row],[PMV]]*TABLAINV[[#This Row],[Conteo Físico]],TABLAINV[[#This Row],[PMV]]*TABLAINV[[#This Row],[Cant. UND]]),0)</f>
        <v>0</v>
      </c>
      <c r="Y515" s="152">
        <f>IFERROR(ABS(TABLAINV[[#This Row],[PMV]]*TABLAINV[[#This Row],[Diferencia]]),0)</f>
        <v>0</v>
      </c>
      <c r="Z515" s="153">
        <f>IFERROR(VLOOKUP(TABLAINV[[#This Row],[Codigo Estado]],unds!O:P,2,0),"PEND.")</f>
        <v>2001</v>
      </c>
      <c r="AA515" s="153" t="str">
        <f t="shared" si="28"/>
        <v>CD09</v>
      </c>
      <c r="AB515" s="159">
        <f t="shared" ca="1" si="29"/>
        <v>45828</v>
      </c>
    </row>
    <row r="516" spans="1:28" s="156" customFormat="1" ht="24" customHeight="1" x14ac:dyDescent="0.2">
      <c r="A516" s="157" t="str">
        <f t="shared" si="27"/>
        <v>MRC01</v>
      </c>
      <c r="B516" s="145" t="str">
        <f>IF(TABLAINV[[#This Row],[Z]]="","",D516&amp;"."&amp;TEXT(E516,"000")&amp;"."&amp;TEXT(F516,"000")&amp;"."&amp;TEXT(G516,"000"))</f>
        <v>MR.C01.123.001</v>
      </c>
      <c r="C516" s="146"/>
      <c r="D516" s="147" t="s">
        <v>95</v>
      </c>
      <c r="E516" s="147" t="s">
        <v>96</v>
      </c>
      <c r="F516" s="147">
        <v>123</v>
      </c>
      <c r="G516" s="147">
        <v>1</v>
      </c>
      <c r="H516" s="147">
        <v>112570</v>
      </c>
      <c r="I516" s="147" t="s">
        <v>124</v>
      </c>
      <c r="J516" s="158">
        <v>96</v>
      </c>
      <c r="K516" s="147" t="s">
        <v>64</v>
      </c>
      <c r="L516" s="148" t="s">
        <v>125</v>
      </c>
      <c r="M516" s="147" t="s">
        <v>99</v>
      </c>
      <c r="N516" s="146" t="s">
        <v>91</v>
      </c>
      <c r="O516" s="146">
        <v>96</v>
      </c>
      <c r="P516" s="148">
        <v>96</v>
      </c>
      <c r="Q516" s="148"/>
      <c r="R516" s="147"/>
      <c r="S516" s="149">
        <f>TABLAINV[[#This Row],[Conteo Físico]]-TABLAINV[[#This Row],[Cant. UND]]</f>
        <v>0</v>
      </c>
      <c r="T5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6" s="150" t="str">
        <f>IFERROR(IF(MOD(TABLAINV[[#This Row],[C]],2)=0,"PAR","IMPAR"),"Zona")</f>
        <v>IMPAR</v>
      </c>
      <c r="W516" s="151"/>
      <c r="X516" s="152">
        <f>IFERROR(IF(TABLAINV[[#This Row],[Cant. UND]]=0,TABLAINV[[#This Row],[PMV]]*TABLAINV[[#This Row],[Conteo Físico]],TABLAINV[[#This Row],[PMV]]*TABLAINV[[#This Row],[Cant. UND]]),0)</f>
        <v>0</v>
      </c>
      <c r="Y516" s="152">
        <f>IFERROR(ABS(TABLAINV[[#This Row],[PMV]]*TABLAINV[[#This Row],[Diferencia]]),0)</f>
        <v>0</v>
      </c>
      <c r="Z516" s="153">
        <f>IFERROR(VLOOKUP(TABLAINV[[#This Row],[Codigo Estado]],unds!O:P,2,0),"PEND.")</f>
        <v>2001</v>
      </c>
      <c r="AA516" s="153" t="str">
        <f t="shared" si="28"/>
        <v>CD09</v>
      </c>
      <c r="AB516" s="159">
        <f t="shared" ca="1" si="29"/>
        <v>45828</v>
      </c>
    </row>
    <row r="517" spans="1:28" s="156" customFormat="1" ht="24" customHeight="1" x14ac:dyDescent="0.2">
      <c r="A517" s="157" t="str">
        <f t="shared" si="27"/>
        <v>MRC01</v>
      </c>
      <c r="B517" s="145" t="str">
        <f>IF(TABLAINV[[#This Row],[Z]]="","",D517&amp;"."&amp;TEXT(E517,"000")&amp;"."&amp;TEXT(F517,"000")&amp;"."&amp;TEXT(G517,"000"))</f>
        <v>MR.C01.123.002</v>
      </c>
      <c r="C517" s="146"/>
      <c r="D517" s="147" t="s">
        <v>95</v>
      </c>
      <c r="E517" s="147" t="s">
        <v>96</v>
      </c>
      <c r="F517" s="147">
        <v>123</v>
      </c>
      <c r="G517" s="147">
        <v>2</v>
      </c>
      <c r="H517" s="147">
        <v>1016134</v>
      </c>
      <c r="I517" s="147" t="s">
        <v>168</v>
      </c>
      <c r="J517" s="158">
        <v>1</v>
      </c>
      <c r="K517" s="147" t="s">
        <v>64</v>
      </c>
      <c r="L517" s="148" t="s">
        <v>98</v>
      </c>
      <c r="M517" s="147" t="s">
        <v>99</v>
      </c>
      <c r="N517" s="146" t="s">
        <v>91</v>
      </c>
      <c r="O517" s="146">
        <v>1</v>
      </c>
      <c r="P517" s="148">
        <v>1</v>
      </c>
      <c r="Q517" s="148"/>
      <c r="R517" s="147"/>
      <c r="S517" s="149">
        <f>TABLAINV[[#This Row],[Conteo Físico]]-TABLAINV[[#This Row],[Cant. UND]]</f>
        <v>0</v>
      </c>
      <c r="T5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7" s="150" t="str">
        <f>IFERROR(IF(MOD(TABLAINV[[#This Row],[C]],2)=0,"PAR","IMPAR"),"Zona")</f>
        <v>IMPAR</v>
      </c>
      <c r="W517" s="151"/>
      <c r="X517" s="152">
        <f>IFERROR(IF(TABLAINV[[#This Row],[Cant. UND]]=0,TABLAINV[[#This Row],[PMV]]*TABLAINV[[#This Row],[Conteo Físico]],TABLAINV[[#This Row],[PMV]]*TABLAINV[[#This Row],[Cant. UND]]),0)</f>
        <v>0</v>
      </c>
      <c r="Y517" s="152">
        <f>IFERROR(ABS(TABLAINV[[#This Row],[PMV]]*TABLAINV[[#This Row],[Diferencia]]),0)</f>
        <v>0</v>
      </c>
      <c r="Z517" s="153">
        <f>IFERROR(VLOOKUP(TABLAINV[[#This Row],[Codigo Estado]],unds!O:P,2,0),"PEND.")</f>
        <v>2001</v>
      </c>
      <c r="AA517" s="153" t="str">
        <f t="shared" si="28"/>
        <v>CD09</v>
      </c>
      <c r="AB517" s="159">
        <f t="shared" ca="1" si="29"/>
        <v>45828</v>
      </c>
    </row>
    <row r="518" spans="1:28" s="156" customFormat="1" ht="24" customHeight="1" x14ac:dyDescent="0.2">
      <c r="A518" s="157" t="str">
        <f t="shared" si="27"/>
        <v>MRC01</v>
      </c>
      <c r="B518" s="145" t="str">
        <f>IF(TABLAINV[[#This Row],[Z]]="","",D518&amp;"."&amp;TEXT(E518,"000")&amp;"."&amp;TEXT(F518,"000")&amp;"."&amp;TEXT(G518,"000"))</f>
        <v>MR.C01.123.002</v>
      </c>
      <c r="C518" s="146"/>
      <c r="D518" s="147" t="s">
        <v>95</v>
      </c>
      <c r="E518" s="147" t="s">
        <v>96</v>
      </c>
      <c r="F518" s="147">
        <v>123</v>
      </c>
      <c r="G518" s="147">
        <v>2</v>
      </c>
      <c r="H518" s="147">
        <v>59505002</v>
      </c>
      <c r="I518" s="147" t="s">
        <v>194</v>
      </c>
      <c r="J518" s="158">
        <v>11</v>
      </c>
      <c r="K518" s="147" t="s">
        <v>64</v>
      </c>
      <c r="L518" s="148" t="s">
        <v>98</v>
      </c>
      <c r="M518" s="147" t="s">
        <v>99</v>
      </c>
      <c r="N518" s="146" t="s">
        <v>91</v>
      </c>
      <c r="O518" s="146">
        <v>11</v>
      </c>
      <c r="P518" s="148">
        <v>11</v>
      </c>
      <c r="Q518" s="148"/>
      <c r="R518" s="147"/>
      <c r="S518" s="149">
        <f>TABLAINV[[#This Row],[Conteo Físico]]-TABLAINV[[#This Row],[Cant. UND]]</f>
        <v>0</v>
      </c>
      <c r="T5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8" s="150" t="str">
        <f>IFERROR(IF(MOD(TABLAINV[[#This Row],[C]],2)=0,"PAR","IMPAR"),"Zona")</f>
        <v>IMPAR</v>
      </c>
      <c r="W518" s="151"/>
      <c r="X518" s="152">
        <f>IFERROR(IF(TABLAINV[[#This Row],[Cant. UND]]=0,TABLAINV[[#This Row],[PMV]]*TABLAINV[[#This Row],[Conteo Físico]],TABLAINV[[#This Row],[PMV]]*TABLAINV[[#This Row],[Cant. UND]]),0)</f>
        <v>0</v>
      </c>
      <c r="Y518" s="152">
        <f>IFERROR(ABS(TABLAINV[[#This Row],[PMV]]*TABLAINV[[#This Row],[Diferencia]]),0)</f>
        <v>0</v>
      </c>
      <c r="Z518" s="153">
        <f>IFERROR(VLOOKUP(TABLAINV[[#This Row],[Codigo Estado]],unds!O:P,2,0),"PEND.")</f>
        <v>2001</v>
      </c>
      <c r="AA518" s="153" t="str">
        <f t="shared" si="28"/>
        <v>CD09</v>
      </c>
      <c r="AB518" s="159">
        <f t="shared" ca="1" si="29"/>
        <v>45828</v>
      </c>
    </row>
    <row r="519" spans="1:28" s="156" customFormat="1" ht="24" customHeight="1" x14ac:dyDescent="0.2">
      <c r="A519" s="157" t="str">
        <f t="shared" si="27"/>
        <v>MRC01</v>
      </c>
      <c r="B519" s="145" t="str">
        <f>IF(TABLAINV[[#This Row],[Z]]="","",D519&amp;"."&amp;TEXT(E519,"000")&amp;"."&amp;TEXT(F519,"000")&amp;"."&amp;TEXT(G519,"000"))</f>
        <v>MR.C01.124.002</v>
      </c>
      <c r="C519" s="146"/>
      <c r="D519" s="147" t="s">
        <v>95</v>
      </c>
      <c r="E519" s="147" t="s">
        <v>96</v>
      </c>
      <c r="F519" s="147">
        <v>124</v>
      </c>
      <c r="G519" s="147">
        <v>2</v>
      </c>
      <c r="H519" s="147">
        <v>1031963</v>
      </c>
      <c r="I519" s="147" t="s">
        <v>195</v>
      </c>
      <c r="J519" s="158">
        <v>18</v>
      </c>
      <c r="K519" s="147" t="s">
        <v>64</v>
      </c>
      <c r="L519" s="148" t="s">
        <v>98</v>
      </c>
      <c r="M519" s="147" t="s">
        <v>99</v>
      </c>
      <c r="N519" s="146" t="s">
        <v>91</v>
      </c>
      <c r="O519" s="146">
        <v>18</v>
      </c>
      <c r="P519" s="148">
        <v>18</v>
      </c>
      <c r="Q519" s="148"/>
      <c r="R519" s="147"/>
      <c r="S519" s="149">
        <f>TABLAINV[[#This Row],[Conteo Físico]]-TABLAINV[[#This Row],[Cant. UND]]</f>
        <v>0</v>
      </c>
      <c r="T5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9" s="150" t="str">
        <f>IFERROR(IF(MOD(TABLAINV[[#This Row],[C]],2)=0,"PAR","IMPAR"),"Zona")</f>
        <v>PAR</v>
      </c>
      <c r="W519" s="151"/>
      <c r="X519" s="152">
        <f>IFERROR(IF(TABLAINV[[#This Row],[Cant. UND]]=0,TABLAINV[[#This Row],[PMV]]*TABLAINV[[#This Row],[Conteo Físico]],TABLAINV[[#This Row],[PMV]]*TABLAINV[[#This Row],[Cant. UND]]),0)</f>
        <v>0</v>
      </c>
      <c r="Y519" s="152">
        <f>IFERROR(ABS(TABLAINV[[#This Row],[PMV]]*TABLAINV[[#This Row],[Diferencia]]),0)</f>
        <v>0</v>
      </c>
      <c r="Z519" s="153">
        <f>IFERROR(VLOOKUP(TABLAINV[[#This Row],[Codigo Estado]],unds!O:P,2,0),"PEND.")</f>
        <v>2001</v>
      </c>
      <c r="AA519" s="153" t="str">
        <f t="shared" si="28"/>
        <v>CD09</v>
      </c>
      <c r="AB519" s="159">
        <f t="shared" ca="1" si="29"/>
        <v>45828</v>
      </c>
    </row>
    <row r="520" spans="1:28" s="156" customFormat="1" ht="24" customHeight="1" x14ac:dyDescent="0.2">
      <c r="A520" s="157" t="str">
        <f t="shared" si="27"/>
        <v>MRC01</v>
      </c>
      <c r="B520" s="145" t="str">
        <f>IF(TABLAINV[[#This Row],[Z]]="","",D520&amp;"."&amp;TEXT(E520,"000")&amp;"."&amp;TEXT(F520,"000")&amp;"."&amp;TEXT(G520,"000"))</f>
        <v>MR.C01.124.002</v>
      </c>
      <c r="C520" s="146"/>
      <c r="D520" s="147" t="s">
        <v>95</v>
      </c>
      <c r="E520" s="147" t="s">
        <v>96</v>
      </c>
      <c r="F520" s="147">
        <v>124</v>
      </c>
      <c r="G520" s="147">
        <v>2</v>
      </c>
      <c r="H520" s="147">
        <v>353462003</v>
      </c>
      <c r="I520" s="147" t="s">
        <v>196</v>
      </c>
      <c r="J520" s="158">
        <v>1</v>
      </c>
      <c r="K520" s="147" t="s">
        <v>64</v>
      </c>
      <c r="L520" s="148" t="s">
        <v>115</v>
      </c>
      <c r="M520" s="147" t="s">
        <v>99</v>
      </c>
      <c r="N520" s="146" t="s">
        <v>91</v>
      </c>
      <c r="O520" s="146">
        <v>1</v>
      </c>
      <c r="P520" s="148">
        <v>1</v>
      </c>
      <c r="Q520" s="148"/>
      <c r="R520" s="147"/>
      <c r="S520" s="149">
        <f>TABLAINV[[#This Row],[Conteo Físico]]-TABLAINV[[#This Row],[Cant. UND]]</f>
        <v>0</v>
      </c>
      <c r="T5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0" s="150" t="str">
        <f>IFERROR(IF(MOD(TABLAINV[[#This Row],[C]],2)=0,"PAR","IMPAR"),"Zona")</f>
        <v>PAR</v>
      </c>
      <c r="W520" s="151"/>
      <c r="X520" s="152">
        <f>IFERROR(IF(TABLAINV[[#This Row],[Cant. UND]]=0,TABLAINV[[#This Row],[PMV]]*TABLAINV[[#This Row],[Conteo Físico]],TABLAINV[[#This Row],[PMV]]*TABLAINV[[#This Row],[Cant. UND]]),0)</f>
        <v>0</v>
      </c>
      <c r="Y520" s="152">
        <f>IFERROR(ABS(TABLAINV[[#This Row],[PMV]]*TABLAINV[[#This Row],[Diferencia]]),0)</f>
        <v>0</v>
      </c>
      <c r="Z520" s="153">
        <f>IFERROR(VLOOKUP(TABLAINV[[#This Row],[Codigo Estado]],unds!O:P,2,0),"PEND.")</f>
        <v>2001</v>
      </c>
      <c r="AA520" s="153" t="str">
        <f t="shared" si="28"/>
        <v>CD09</v>
      </c>
      <c r="AB520" s="159">
        <f t="shared" ca="1" si="29"/>
        <v>45828</v>
      </c>
    </row>
    <row r="521" spans="1:28" s="156" customFormat="1" ht="24" customHeight="1" x14ac:dyDescent="0.2">
      <c r="A521" s="157" t="str">
        <f t="shared" si="27"/>
        <v>MRC01</v>
      </c>
      <c r="B521" s="145" t="str">
        <f>IF(TABLAINV[[#This Row],[Z]]="","",D521&amp;"."&amp;TEXT(E521,"000")&amp;"."&amp;TEXT(F521,"000")&amp;"."&amp;TEXT(G521,"000"))</f>
        <v>MR.C01.124.002</v>
      </c>
      <c r="C521" s="146"/>
      <c r="D521" s="147" t="s">
        <v>95</v>
      </c>
      <c r="E521" s="147" t="s">
        <v>96</v>
      </c>
      <c r="F521" s="147">
        <v>124</v>
      </c>
      <c r="G521" s="147">
        <v>2</v>
      </c>
      <c r="H521" s="147">
        <v>4237</v>
      </c>
      <c r="I521" s="147" t="s">
        <v>197</v>
      </c>
      <c r="J521" s="158">
        <v>9</v>
      </c>
      <c r="K521" s="147" t="s">
        <v>64</v>
      </c>
      <c r="L521" s="148" t="s">
        <v>123</v>
      </c>
      <c r="M521" s="147" t="s">
        <v>111</v>
      </c>
      <c r="N521" s="146" t="s">
        <v>91</v>
      </c>
      <c r="O521" s="146">
        <v>9</v>
      </c>
      <c r="P521" s="148">
        <v>9</v>
      </c>
      <c r="Q521" s="148"/>
      <c r="R521" s="147"/>
      <c r="S521" s="149">
        <f>TABLAINV[[#This Row],[Conteo Físico]]-TABLAINV[[#This Row],[Cant. UND]]</f>
        <v>0</v>
      </c>
      <c r="T5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1" s="150" t="str">
        <f>IFERROR(IF(MOD(TABLAINV[[#This Row],[C]],2)=0,"PAR","IMPAR"),"Zona")</f>
        <v>PAR</v>
      </c>
      <c r="W521" s="151"/>
      <c r="X521" s="152">
        <f>IFERROR(IF(TABLAINV[[#This Row],[Cant. UND]]=0,TABLAINV[[#This Row],[PMV]]*TABLAINV[[#This Row],[Conteo Físico]],TABLAINV[[#This Row],[PMV]]*TABLAINV[[#This Row],[Cant. UND]]),0)</f>
        <v>0</v>
      </c>
      <c r="Y521" s="152">
        <f>IFERROR(ABS(TABLAINV[[#This Row],[PMV]]*TABLAINV[[#This Row],[Diferencia]]),0)</f>
        <v>0</v>
      </c>
      <c r="Z521" s="153">
        <f>IFERROR(VLOOKUP(TABLAINV[[#This Row],[Codigo Estado]],unds!O:P,2,0),"PEND.")</f>
        <v>2001</v>
      </c>
      <c r="AA521" s="153" t="str">
        <f t="shared" si="28"/>
        <v>CD09</v>
      </c>
      <c r="AB521" s="159">
        <f t="shared" ca="1" si="29"/>
        <v>45828</v>
      </c>
    </row>
    <row r="522" spans="1:28" s="156" customFormat="1" ht="24" customHeight="1" x14ac:dyDescent="0.2">
      <c r="A522" s="157" t="str">
        <f t="shared" si="27"/>
        <v>MRC01</v>
      </c>
      <c r="B522" s="145" t="str">
        <f>IF(TABLAINV[[#This Row],[Z]]="","",D522&amp;"."&amp;TEXT(E522,"000")&amp;"."&amp;TEXT(F522,"000")&amp;"."&amp;TEXT(G522,"000"))</f>
        <v>MR.C01.124.002</v>
      </c>
      <c r="C522" s="146"/>
      <c r="D522" s="147" t="s">
        <v>95</v>
      </c>
      <c r="E522" s="147" t="s">
        <v>96</v>
      </c>
      <c r="F522" s="147">
        <v>124</v>
      </c>
      <c r="G522" s="147">
        <v>2</v>
      </c>
      <c r="H522" s="147">
        <v>49463006</v>
      </c>
      <c r="I522" s="147" t="s">
        <v>198</v>
      </c>
      <c r="J522" s="158">
        <v>3</v>
      </c>
      <c r="K522" s="147" t="s">
        <v>64</v>
      </c>
      <c r="L522" s="148" t="s">
        <v>115</v>
      </c>
      <c r="M522" s="147" t="s">
        <v>99</v>
      </c>
      <c r="N522" s="146" t="s">
        <v>91</v>
      </c>
      <c r="O522" s="146">
        <v>3</v>
      </c>
      <c r="P522" s="148">
        <v>3</v>
      </c>
      <c r="Q522" s="148"/>
      <c r="R522" s="147"/>
      <c r="S522" s="149">
        <f>TABLAINV[[#This Row],[Conteo Físico]]-TABLAINV[[#This Row],[Cant. UND]]</f>
        <v>0</v>
      </c>
      <c r="T5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2" s="150" t="str">
        <f>IFERROR(IF(MOD(TABLAINV[[#This Row],[C]],2)=0,"PAR","IMPAR"),"Zona")</f>
        <v>PAR</v>
      </c>
      <c r="W522" s="151"/>
      <c r="X522" s="152">
        <f>IFERROR(IF(TABLAINV[[#This Row],[Cant. UND]]=0,TABLAINV[[#This Row],[PMV]]*TABLAINV[[#This Row],[Conteo Físico]],TABLAINV[[#This Row],[PMV]]*TABLAINV[[#This Row],[Cant. UND]]),0)</f>
        <v>0</v>
      </c>
      <c r="Y522" s="152">
        <f>IFERROR(ABS(TABLAINV[[#This Row],[PMV]]*TABLAINV[[#This Row],[Diferencia]]),0)</f>
        <v>0</v>
      </c>
      <c r="Z522" s="153">
        <f>IFERROR(VLOOKUP(TABLAINV[[#This Row],[Codigo Estado]],unds!O:P,2,0),"PEND.")</f>
        <v>2001</v>
      </c>
      <c r="AA522" s="153" t="str">
        <f t="shared" si="28"/>
        <v>CD09</v>
      </c>
      <c r="AB522" s="159">
        <f t="shared" ca="1" si="29"/>
        <v>45828</v>
      </c>
    </row>
    <row r="523" spans="1:28" s="156" customFormat="1" ht="24" customHeight="1" x14ac:dyDescent="0.2">
      <c r="A523" s="157" t="str">
        <f t="shared" si="27"/>
        <v>MRC01</v>
      </c>
      <c r="B523" s="145" t="str">
        <f>IF(TABLAINV[[#This Row],[Z]]="","",D523&amp;"."&amp;TEXT(E523,"000")&amp;"."&amp;TEXT(F523,"000")&amp;"."&amp;TEXT(G523,"000"))</f>
        <v>MR.C01.125.002</v>
      </c>
      <c r="C523" s="146"/>
      <c r="D523" s="147" t="s">
        <v>95</v>
      </c>
      <c r="E523" s="147" t="s">
        <v>96</v>
      </c>
      <c r="F523" s="147">
        <v>125</v>
      </c>
      <c r="G523" s="147">
        <v>2</v>
      </c>
      <c r="H523" s="147">
        <v>317948</v>
      </c>
      <c r="I523" s="147" t="s">
        <v>114</v>
      </c>
      <c r="J523" s="158">
        <v>11</v>
      </c>
      <c r="K523" s="147" t="s">
        <v>64</v>
      </c>
      <c r="L523" s="148" t="s">
        <v>115</v>
      </c>
      <c r="M523" s="147" t="s">
        <v>99</v>
      </c>
      <c r="N523" s="146" t="s">
        <v>91</v>
      </c>
      <c r="O523" s="146">
        <v>11</v>
      </c>
      <c r="P523" s="148">
        <v>11</v>
      </c>
      <c r="Q523" s="148"/>
      <c r="R523" s="147"/>
      <c r="S523" s="149">
        <f>TABLAINV[[#This Row],[Conteo Físico]]-TABLAINV[[#This Row],[Cant. UND]]</f>
        <v>0</v>
      </c>
      <c r="T5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3" s="150" t="str">
        <f>IFERROR(IF(MOD(TABLAINV[[#This Row],[C]],2)=0,"PAR","IMPAR"),"Zona")</f>
        <v>IMPAR</v>
      </c>
      <c r="W523" s="151"/>
      <c r="X523" s="152">
        <f>IFERROR(IF(TABLAINV[[#This Row],[Cant. UND]]=0,TABLAINV[[#This Row],[PMV]]*TABLAINV[[#This Row],[Conteo Físico]],TABLAINV[[#This Row],[PMV]]*TABLAINV[[#This Row],[Cant. UND]]),0)</f>
        <v>0</v>
      </c>
      <c r="Y523" s="152">
        <f>IFERROR(ABS(TABLAINV[[#This Row],[PMV]]*TABLAINV[[#This Row],[Diferencia]]),0)</f>
        <v>0</v>
      </c>
      <c r="Z523" s="153">
        <f>IFERROR(VLOOKUP(TABLAINV[[#This Row],[Codigo Estado]],unds!O:P,2,0),"PEND.")</f>
        <v>2001</v>
      </c>
      <c r="AA523" s="153" t="str">
        <f t="shared" si="28"/>
        <v>CD09</v>
      </c>
      <c r="AB523" s="159">
        <f t="shared" ca="1" si="29"/>
        <v>45828</v>
      </c>
    </row>
    <row r="524" spans="1:28" s="156" customFormat="1" ht="24" customHeight="1" x14ac:dyDescent="0.2">
      <c r="A524" s="157" t="str">
        <f t="shared" si="27"/>
        <v>MRC01</v>
      </c>
      <c r="B524" s="145" t="str">
        <f>IF(TABLAINV[[#This Row],[Z]]="","",D524&amp;"."&amp;TEXT(E524,"000")&amp;"."&amp;TEXT(F524,"000")&amp;"."&amp;TEXT(G524,"000"))</f>
        <v>MR.C01.126.001</v>
      </c>
      <c r="C524" s="146"/>
      <c r="D524" s="147" t="s">
        <v>95</v>
      </c>
      <c r="E524" s="147" t="s">
        <v>96</v>
      </c>
      <c r="F524" s="147">
        <v>126</v>
      </c>
      <c r="G524" s="147">
        <v>1</v>
      </c>
      <c r="H524" s="147">
        <v>1031960</v>
      </c>
      <c r="I524" s="147" t="s">
        <v>199</v>
      </c>
      <c r="J524" s="158">
        <v>6</v>
      </c>
      <c r="K524" s="147" t="s">
        <v>64</v>
      </c>
      <c r="L524" s="148" t="s">
        <v>98</v>
      </c>
      <c r="M524" s="147" t="s">
        <v>99</v>
      </c>
      <c r="N524" s="146" t="s">
        <v>91</v>
      </c>
      <c r="O524" s="146">
        <v>6</v>
      </c>
      <c r="P524" s="148">
        <v>6</v>
      </c>
      <c r="Q524" s="148"/>
      <c r="R524" s="147"/>
      <c r="S524" s="149">
        <f>TABLAINV[[#This Row],[Conteo Físico]]-TABLAINV[[#This Row],[Cant. UND]]</f>
        <v>0</v>
      </c>
      <c r="T5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4" s="150" t="str">
        <f>IFERROR(IF(MOD(TABLAINV[[#This Row],[C]],2)=0,"PAR","IMPAR"),"Zona")</f>
        <v>PAR</v>
      </c>
      <c r="W524" s="151"/>
      <c r="X524" s="152">
        <f>IFERROR(IF(TABLAINV[[#This Row],[Cant. UND]]=0,TABLAINV[[#This Row],[PMV]]*TABLAINV[[#This Row],[Conteo Físico]],TABLAINV[[#This Row],[PMV]]*TABLAINV[[#This Row],[Cant. UND]]),0)</f>
        <v>0</v>
      </c>
      <c r="Y524" s="152">
        <f>IFERROR(ABS(TABLAINV[[#This Row],[PMV]]*TABLAINV[[#This Row],[Diferencia]]),0)</f>
        <v>0</v>
      </c>
      <c r="Z524" s="153">
        <f>IFERROR(VLOOKUP(TABLAINV[[#This Row],[Codigo Estado]],unds!O:P,2,0),"PEND.")</f>
        <v>2001</v>
      </c>
      <c r="AA524" s="153" t="str">
        <f t="shared" si="28"/>
        <v>CD09</v>
      </c>
      <c r="AB524" s="159">
        <f t="shared" ca="1" si="29"/>
        <v>45828</v>
      </c>
    </row>
    <row r="525" spans="1:28" s="156" customFormat="1" ht="24" customHeight="1" x14ac:dyDescent="0.2">
      <c r="A525" s="157" t="str">
        <f t="shared" si="27"/>
        <v>MRC01</v>
      </c>
      <c r="B525" s="145" t="str">
        <f>IF(TABLAINV[[#This Row],[Z]]="","",D525&amp;"."&amp;TEXT(E525,"000")&amp;"."&amp;TEXT(F525,"000")&amp;"."&amp;TEXT(G525,"000"))</f>
        <v>MR.C01.126.002</v>
      </c>
      <c r="C525" s="146"/>
      <c r="D525" s="147" t="s">
        <v>95</v>
      </c>
      <c r="E525" s="147" t="s">
        <v>96</v>
      </c>
      <c r="F525" s="147">
        <v>126</v>
      </c>
      <c r="G525" s="147">
        <v>2</v>
      </c>
      <c r="H525" s="147">
        <v>1031958</v>
      </c>
      <c r="I525" s="147" t="s">
        <v>200</v>
      </c>
      <c r="J525" s="158">
        <v>12</v>
      </c>
      <c r="K525" s="147" t="s">
        <v>64</v>
      </c>
      <c r="L525" s="148" t="s">
        <v>98</v>
      </c>
      <c r="M525" s="147" t="s">
        <v>99</v>
      </c>
      <c r="N525" s="146" t="s">
        <v>91</v>
      </c>
      <c r="O525" s="146">
        <v>12</v>
      </c>
      <c r="P525" s="148">
        <v>12</v>
      </c>
      <c r="Q525" s="148"/>
      <c r="R525" s="147"/>
      <c r="S525" s="149">
        <f>TABLAINV[[#This Row],[Conteo Físico]]-TABLAINV[[#This Row],[Cant. UND]]</f>
        <v>0</v>
      </c>
      <c r="T5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5" s="150" t="str">
        <f>IFERROR(IF(MOD(TABLAINV[[#This Row],[C]],2)=0,"PAR","IMPAR"),"Zona")</f>
        <v>PAR</v>
      </c>
      <c r="W525" s="151"/>
      <c r="X525" s="152">
        <f>IFERROR(IF(TABLAINV[[#This Row],[Cant. UND]]=0,TABLAINV[[#This Row],[PMV]]*TABLAINV[[#This Row],[Conteo Físico]],TABLAINV[[#This Row],[PMV]]*TABLAINV[[#This Row],[Cant. UND]]),0)</f>
        <v>0</v>
      </c>
      <c r="Y525" s="152">
        <f>IFERROR(ABS(TABLAINV[[#This Row],[PMV]]*TABLAINV[[#This Row],[Diferencia]]),0)</f>
        <v>0</v>
      </c>
      <c r="Z525" s="153">
        <f>IFERROR(VLOOKUP(TABLAINV[[#This Row],[Codigo Estado]],unds!O:P,2,0),"PEND.")</f>
        <v>2001</v>
      </c>
      <c r="AA525" s="153" t="str">
        <f t="shared" si="28"/>
        <v>CD09</v>
      </c>
      <c r="AB525" s="159">
        <f t="shared" ca="1" si="29"/>
        <v>45828</v>
      </c>
    </row>
    <row r="526" spans="1:28" s="156" customFormat="1" ht="24" customHeight="1" x14ac:dyDescent="0.2">
      <c r="A526" s="157" t="str">
        <f t="shared" si="27"/>
        <v>MRC01</v>
      </c>
      <c r="B526" s="145" t="str">
        <f>IF(TABLAINV[[#This Row],[Z]]="","",D526&amp;"."&amp;TEXT(E526,"000")&amp;"."&amp;TEXT(F526,"000")&amp;"."&amp;TEXT(G526,"000"))</f>
        <v>MR.C01.126.002</v>
      </c>
      <c r="C526" s="146"/>
      <c r="D526" s="147" t="s">
        <v>95</v>
      </c>
      <c r="E526" s="147" t="s">
        <v>96</v>
      </c>
      <c r="F526" s="147">
        <v>126</v>
      </c>
      <c r="G526" s="147">
        <v>2</v>
      </c>
      <c r="H526" s="147">
        <v>892486</v>
      </c>
      <c r="I526" s="147" t="s">
        <v>167</v>
      </c>
      <c r="J526" s="158">
        <v>1</v>
      </c>
      <c r="K526" s="147" t="s">
        <v>64</v>
      </c>
      <c r="L526" s="148" t="s">
        <v>115</v>
      </c>
      <c r="M526" s="147" t="s">
        <v>99</v>
      </c>
      <c r="N526" s="146" t="s">
        <v>91</v>
      </c>
      <c r="O526" s="146">
        <v>1</v>
      </c>
      <c r="P526" s="148">
        <v>1</v>
      </c>
      <c r="Q526" s="148"/>
      <c r="R526" s="147"/>
      <c r="S526" s="149">
        <f>TABLAINV[[#This Row],[Conteo Físico]]-TABLAINV[[#This Row],[Cant. UND]]</f>
        <v>0</v>
      </c>
      <c r="T5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6" s="150" t="str">
        <f>IFERROR(IF(MOD(TABLAINV[[#This Row],[C]],2)=0,"PAR","IMPAR"),"Zona")</f>
        <v>PAR</v>
      </c>
      <c r="W526" s="151"/>
      <c r="X526" s="152">
        <f>IFERROR(IF(TABLAINV[[#This Row],[Cant. UND]]=0,TABLAINV[[#This Row],[PMV]]*TABLAINV[[#This Row],[Conteo Físico]],TABLAINV[[#This Row],[PMV]]*TABLAINV[[#This Row],[Cant. UND]]),0)</f>
        <v>0</v>
      </c>
      <c r="Y526" s="152">
        <f>IFERROR(ABS(TABLAINV[[#This Row],[PMV]]*TABLAINV[[#This Row],[Diferencia]]),0)</f>
        <v>0</v>
      </c>
      <c r="Z526" s="153">
        <f>IFERROR(VLOOKUP(TABLAINV[[#This Row],[Codigo Estado]],unds!O:P,2,0),"PEND.")</f>
        <v>2001</v>
      </c>
      <c r="AA526" s="153" t="str">
        <f t="shared" si="28"/>
        <v>CD09</v>
      </c>
      <c r="AB526" s="159">
        <f t="shared" ca="1" si="29"/>
        <v>45828</v>
      </c>
    </row>
    <row r="527" spans="1:28" s="156" customFormat="1" ht="24" customHeight="1" x14ac:dyDescent="0.2">
      <c r="A527" s="157" t="str">
        <f t="shared" si="27"/>
        <v>MRC01</v>
      </c>
      <c r="B527" s="145" t="str">
        <f>IF(TABLAINV[[#This Row],[Z]]="","",D527&amp;"."&amp;TEXT(E527,"000")&amp;"."&amp;TEXT(F527,"000")&amp;"."&amp;TEXT(G527,"000"))</f>
        <v>MR.C01.127.001</v>
      </c>
      <c r="C527" s="146"/>
      <c r="D527" s="147" t="s">
        <v>95</v>
      </c>
      <c r="E527" s="147" t="s">
        <v>96</v>
      </c>
      <c r="F527" s="147">
        <v>127</v>
      </c>
      <c r="G527" s="147">
        <v>1</v>
      </c>
      <c r="H527" s="147">
        <v>727301</v>
      </c>
      <c r="I527" s="147" t="s">
        <v>201</v>
      </c>
      <c r="J527" s="158">
        <v>12</v>
      </c>
      <c r="K527" s="147" t="s">
        <v>64</v>
      </c>
      <c r="L527" s="148" t="s">
        <v>115</v>
      </c>
      <c r="M527" s="147" t="s">
        <v>99</v>
      </c>
      <c r="N527" s="146" t="s">
        <v>91</v>
      </c>
      <c r="O527" s="146">
        <v>12</v>
      </c>
      <c r="P527" s="148">
        <v>12</v>
      </c>
      <c r="Q527" s="148"/>
      <c r="R527" s="147"/>
      <c r="S527" s="149">
        <f>TABLAINV[[#This Row],[Conteo Físico]]-TABLAINV[[#This Row],[Cant. UND]]</f>
        <v>0</v>
      </c>
      <c r="T5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7" s="150" t="str">
        <f>IFERROR(IF(MOD(TABLAINV[[#This Row],[C]],2)=0,"PAR","IMPAR"),"Zona")</f>
        <v>IMPAR</v>
      </c>
      <c r="W527" s="151"/>
      <c r="X527" s="152">
        <f>IFERROR(IF(TABLAINV[[#This Row],[Cant. UND]]=0,TABLAINV[[#This Row],[PMV]]*TABLAINV[[#This Row],[Conteo Físico]],TABLAINV[[#This Row],[PMV]]*TABLAINV[[#This Row],[Cant. UND]]),0)</f>
        <v>0</v>
      </c>
      <c r="Y527" s="152">
        <f>IFERROR(ABS(TABLAINV[[#This Row],[PMV]]*TABLAINV[[#This Row],[Diferencia]]),0)</f>
        <v>0</v>
      </c>
      <c r="Z527" s="153">
        <f>IFERROR(VLOOKUP(TABLAINV[[#This Row],[Codigo Estado]],unds!O:P,2,0),"PEND.")</f>
        <v>2001</v>
      </c>
      <c r="AA527" s="153" t="str">
        <f t="shared" si="28"/>
        <v>CD09</v>
      </c>
      <c r="AB527" s="159">
        <f t="shared" ca="1" si="29"/>
        <v>45828</v>
      </c>
    </row>
    <row r="528" spans="1:28" s="156" customFormat="1" ht="24" customHeight="1" x14ac:dyDescent="0.2">
      <c r="A528" s="157" t="str">
        <f t="shared" si="27"/>
        <v>MRC01</v>
      </c>
      <c r="B528" s="145" t="str">
        <f>IF(TABLAINV[[#This Row],[Z]]="","",D528&amp;"."&amp;TEXT(E528,"000")&amp;"."&amp;TEXT(F528,"000")&amp;"."&amp;TEXT(G528,"000"))</f>
        <v>MR.C01.127.002</v>
      </c>
      <c r="C528" s="146"/>
      <c r="D528" s="147" t="s">
        <v>95</v>
      </c>
      <c r="E528" s="147" t="s">
        <v>96</v>
      </c>
      <c r="F528" s="147">
        <v>127</v>
      </c>
      <c r="G528" s="147">
        <v>2</v>
      </c>
      <c r="H528" s="147">
        <v>913117</v>
      </c>
      <c r="I528" s="147" t="s">
        <v>202</v>
      </c>
      <c r="J528" s="158">
        <v>6</v>
      </c>
      <c r="K528" s="147" t="s">
        <v>64</v>
      </c>
      <c r="L528" s="148" t="s">
        <v>115</v>
      </c>
      <c r="M528" s="147" t="s">
        <v>99</v>
      </c>
      <c r="N528" s="146" t="s">
        <v>91</v>
      </c>
      <c r="O528" s="146">
        <v>6</v>
      </c>
      <c r="P528" s="148">
        <v>6</v>
      </c>
      <c r="Q528" s="148"/>
      <c r="R528" s="147"/>
      <c r="S528" s="149">
        <f>TABLAINV[[#This Row],[Conteo Físico]]-TABLAINV[[#This Row],[Cant. UND]]</f>
        <v>0</v>
      </c>
      <c r="T5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8" s="150" t="str">
        <f>IFERROR(IF(MOD(TABLAINV[[#This Row],[C]],2)=0,"PAR","IMPAR"),"Zona")</f>
        <v>IMPAR</v>
      </c>
      <c r="W528" s="151"/>
      <c r="X528" s="152">
        <f>IFERROR(IF(TABLAINV[[#This Row],[Cant. UND]]=0,TABLAINV[[#This Row],[PMV]]*TABLAINV[[#This Row],[Conteo Físico]],TABLAINV[[#This Row],[PMV]]*TABLAINV[[#This Row],[Cant. UND]]),0)</f>
        <v>0</v>
      </c>
      <c r="Y528" s="152">
        <f>IFERROR(ABS(TABLAINV[[#This Row],[PMV]]*TABLAINV[[#This Row],[Diferencia]]),0)</f>
        <v>0</v>
      </c>
      <c r="Z528" s="153">
        <f>IFERROR(VLOOKUP(TABLAINV[[#This Row],[Codigo Estado]],unds!O:P,2,0),"PEND.")</f>
        <v>2001</v>
      </c>
      <c r="AA528" s="153" t="str">
        <f t="shared" si="28"/>
        <v>CD09</v>
      </c>
      <c r="AB528" s="159">
        <f t="shared" ca="1" si="29"/>
        <v>45828</v>
      </c>
    </row>
    <row r="529" spans="1:28" s="156" customFormat="1" ht="24" customHeight="1" x14ac:dyDescent="0.2">
      <c r="A529" s="157" t="str">
        <f t="shared" si="27"/>
        <v>MRC01</v>
      </c>
      <c r="B529" s="145" t="str">
        <f>IF(TABLAINV[[#This Row],[Z]]="","",D529&amp;"."&amp;TEXT(E529,"000")&amp;"."&amp;TEXT(F529,"000")&amp;"."&amp;TEXT(G529,"000"))</f>
        <v>MR.C01.127.003</v>
      </c>
      <c r="C529" s="146"/>
      <c r="D529" s="147" t="s">
        <v>95</v>
      </c>
      <c r="E529" s="147" t="s">
        <v>96</v>
      </c>
      <c r="F529" s="147">
        <v>127</v>
      </c>
      <c r="G529" s="147">
        <v>3</v>
      </c>
      <c r="H529" s="147">
        <v>998268</v>
      </c>
      <c r="I529" s="147" t="s">
        <v>183</v>
      </c>
      <c r="J529" s="158">
        <v>15</v>
      </c>
      <c r="K529" s="147" t="s">
        <v>64</v>
      </c>
      <c r="L529" s="148" t="s">
        <v>184</v>
      </c>
      <c r="M529" s="147" t="s">
        <v>99</v>
      </c>
      <c r="N529" s="146" t="s">
        <v>91</v>
      </c>
      <c r="O529" s="146">
        <v>15</v>
      </c>
      <c r="P529" s="148">
        <v>15</v>
      </c>
      <c r="Q529" s="148"/>
      <c r="R529" s="147"/>
      <c r="S529" s="149">
        <f>TABLAINV[[#This Row],[Conteo Físico]]-TABLAINV[[#This Row],[Cant. UND]]</f>
        <v>0</v>
      </c>
      <c r="T5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9" s="150" t="str">
        <f>IFERROR(IF(MOD(TABLAINV[[#This Row],[C]],2)=0,"PAR","IMPAR"),"Zona")</f>
        <v>IMPAR</v>
      </c>
      <c r="W529" s="151"/>
      <c r="X529" s="152">
        <f>IFERROR(IF(TABLAINV[[#This Row],[Cant. UND]]=0,TABLAINV[[#This Row],[PMV]]*TABLAINV[[#This Row],[Conteo Físico]],TABLAINV[[#This Row],[PMV]]*TABLAINV[[#This Row],[Cant. UND]]),0)</f>
        <v>0</v>
      </c>
      <c r="Y529" s="152">
        <f>IFERROR(ABS(TABLAINV[[#This Row],[PMV]]*TABLAINV[[#This Row],[Diferencia]]),0)</f>
        <v>0</v>
      </c>
      <c r="Z529" s="153">
        <f>IFERROR(VLOOKUP(TABLAINV[[#This Row],[Codigo Estado]],unds!O:P,2,0),"PEND.")</f>
        <v>2001</v>
      </c>
      <c r="AA529" s="153" t="str">
        <f t="shared" si="28"/>
        <v>CD09</v>
      </c>
      <c r="AB529" s="159">
        <f t="shared" ca="1" si="29"/>
        <v>45828</v>
      </c>
    </row>
    <row r="530" spans="1:28" s="156" customFormat="1" ht="24" customHeight="1" x14ac:dyDescent="0.2">
      <c r="A530" s="157" t="str">
        <f t="shared" si="27"/>
        <v>MRC01</v>
      </c>
      <c r="B530" s="145" t="str">
        <f>IF(TABLAINV[[#This Row],[Z]]="","",D530&amp;"."&amp;TEXT(E530,"000")&amp;"."&amp;TEXT(F530,"000")&amp;"."&amp;TEXT(G530,"000"))</f>
        <v>MR.C01.128.001</v>
      </c>
      <c r="C530" s="146"/>
      <c r="D530" s="147" t="s">
        <v>95</v>
      </c>
      <c r="E530" s="147" t="s">
        <v>96</v>
      </c>
      <c r="F530" s="147">
        <v>128</v>
      </c>
      <c r="G530" s="147">
        <v>1</v>
      </c>
      <c r="H530" s="147">
        <v>558892</v>
      </c>
      <c r="I530" s="147" t="s">
        <v>203</v>
      </c>
      <c r="J530" s="158">
        <v>6</v>
      </c>
      <c r="K530" s="147" t="s">
        <v>64</v>
      </c>
      <c r="L530" s="148" t="s">
        <v>98</v>
      </c>
      <c r="M530" s="147" t="s">
        <v>99</v>
      </c>
      <c r="N530" s="146" t="s">
        <v>91</v>
      </c>
      <c r="O530" s="146">
        <v>6</v>
      </c>
      <c r="P530" s="148">
        <v>6</v>
      </c>
      <c r="Q530" s="148"/>
      <c r="R530" s="147"/>
      <c r="S530" s="149">
        <f>TABLAINV[[#This Row],[Conteo Físico]]-TABLAINV[[#This Row],[Cant. UND]]</f>
        <v>0</v>
      </c>
      <c r="T5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0" s="150" t="str">
        <f>IFERROR(IF(MOD(TABLAINV[[#This Row],[C]],2)=0,"PAR","IMPAR"),"Zona")</f>
        <v>PAR</v>
      </c>
      <c r="W530" s="151"/>
      <c r="X530" s="152">
        <f>IFERROR(IF(TABLAINV[[#This Row],[Cant. UND]]=0,TABLAINV[[#This Row],[PMV]]*TABLAINV[[#This Row],[Conteo Físico]],TABLAINV[[#This Row],[PMV]]*TABLAINV[[#This Row],[Cant. UND]]),0)</f>
        <v>0</v>
      </c>
      <c r="Y530" s="152">
        <f>IFERROR(ABS(TABLAINV[[#This Row],[PMV]]*TABLAINV[[#This Row],[Diferencia]]),0)</f>
        <v>0</v>
      </c>
      <c r="Z530" s="153">
        <f>IFERROR(VLOOKUP(TABLAINV[[#This Row],[Codigo Estado]],unds!O:P,2,0),"PEND.")</f>
        <v>2001</v>
      </c>
      <c r="AA530" s="153" t="str">
        <f t="shared" si="28"/>
        <v>CD09</v>
      </c>
      <c r="AB530" s="159">
        <f t="shared" ca="1" si="29"/>
        <v>45828</v>
      </c>
    </row>
    <row r="531" spans="1:28" s="156" customFormat="1" ht="24" customHeight="1" x14ac:dyDescent="0.2">
      <c r="A531" s="157" t="str">
        <f t="shared" si="27"/>
        <v>MRC01</v>
      </c>
      <c r="B531" s="145" t="str">
        <f>IF(TABLAINV[[#This Row],[Z]]="","",D531&amp;"."&amp;TEXT(E531,"000")&amp;"."&amp;TEXT(F531,"000")&amp;"."&amp;TEXT(G531,"000"))</f>
        <v>MR.C01.128.002</v>
      </c>
      <c r="C531" s="146"/>
      <c r="D531" s="147" t="s">
        <v>95</v>
      </c>
      <c r="E531" s="147" t="s">
        <v>96</v>
      </c>
      <c r="F531" s="147">
        <v>128</v>
      </c>
      <c r="G531" s="147">
        <v>2</v>
      </c>
      <c r="H531" s="147">
        <v>1031957</v>
      </c>
      <c r="I531" s="147" t="s">
        <v>204</v>
      </c>
      <c r="J531" s="158">
        <v>12</v>
      </c>
      <c r="K531" s="147" t="s">
        <v>64</v>
      </c>
      <c r="L531" s="148" t="s">
        <v>98</v>
      </c>
      <c r="M531" s="147" t="s">
        <v>99</v>
      </c>
      <c r="N531" s="146" t="s">
        <v>91</v>
      </c>
      <c r="O531" s="146">
        <v>12</v>
      </c>
      <c r="P531" s="148">
        <v>12</v>
      </c>
      <c r="Q531" s="148"/>
      <c r="R531" s="147"/>
      <c r="S531" s="149">
        <f>TABLAINV[[#This Row],[Conteo Físico]]-TABLAINV[[#This Row],[Cant. UND]]</f>
        <v>0</v>
      </c>
      <c r="T5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1" s="150" t="str">
        <f>IFERROR(IF(MOD(TABLAINV[[#This Row],[C]],2)=0,"PAR","IMPAR"),"Zona")</f>
        <v>PAR</v>
      </c>
      <c r="W531" s="151"/>
      <c r="X531" s="152">
        <f>IFERROR(IF(TABLAINV[[#This Row],[Cant. UND]]=0,TABLAINV[[#This Row],[PMV]]*TABLAINV[[#This Row],[Conteo Físico]],TABLAINV[[#This Row],[PMV]]*TABLAINV[[#This Row],[Cant. UND]]),0)</f>
        <v>0</v>
      </c>
      <c r="Y531" s="152">
        <f>IFERROR(ABS(TABLAINV[[#This Row],[PMV]]*TABLAINV[[#This Row],[Diferencia]]),0)</f>
        <v>0</v>
      </c>
      <c r="Z531" s="153">
        <f>IFERROR(VLOOKUP(TABLAINV[[#This Row],[Codigo Estado]],unds!O:P,2,0),"PEND.")</f>
        <v>2001</v>
      </c>
      <c r="AA531" s="153" t="str">
        <f t="shared" si="28"/>
        <v>CD09</v>
      </c>
      <c r="AB531" s="159">
        <f t="shared" ca="1" si="29"/>
        <v>45828</v>
      </c>
    </row>
    <row r="532" spans="1:28" s="156" customFormat="1" ht="24" customHeight="1" x14ac:dyDescent="0.2">
      <c r="A532" s="157" t="str">
        <f t="shared" si="27"/>
        <v>MRC01</v>
      </c>
      <c r="B532" s="145" t="str">
        <f>IF(TABLAINV[[#This Row],[Z]]="","",D532&amp;"."&amp;TEXT(E532,"000")&amp;"."&amp;TEXT(F532,"000")&amp;"."&amp;TEXT(G532,"000"))</f>
        <v>MR.C01.128.003</v>
      </c>
      <c r="C532" s="146"/>
      <c r="D532" s="147" t="s">
        <v>95</v>
      </c>
      <c r="E532" s="147" t="s">
        <v>96</v>
      </c>
      <c r="F532" s="147">
        <v>128</v>
      </c>
      <c r="G532" s="147">
        <v>3</v>
      </c>
      <c r="H532" s="147">
        <v>70126</v>
      </c>
      <c r="I532" s="147" t="s">
        <v>205</v>
      </c>
      <c r="J532" s="158">
        <v>9</v>
      </c>
      <c r="K532" s="147" t="s">
        <v>64</v>
      </c>
      <c r="L532" s="148" t="s">
        <v>115</v>
      </c>
      <c r="M532" s="147" t="s">
        <v>99</v>
      </c>
      <c r="N532" s="146" t="s">
        <v>91</v>
      </c>
      <c r="O532" s="146">
        <v>9</v>
      </c>
      <c r="P532" s="148">
        <v>9</v>
      </c>
      <c r="Q532" s="148"/>
      <c r="R532" s="147"/>
      <c r="S532" s="149">
        <f>TABLAINV[[#This Row],[Conteo Físico]]-TABLAINV[[#This Row],[Cant. UND]]</f>
        <v>0</v>
      </c>
      <c r="T5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2" s="150" t="str">
        <f>IFERROR(IF(MOD(TABLAINV[[#This Row],[C]],2)=0,"PAR","IMPAR"),"Zona")</f>
        <v>PAR</v>
      </c>
      <c r="W532" s="151"/>
      <c r="X532" s="152">
        <f>IFERROR(IF(TABLAINV[[#This Row],[Cant. UND]]=0,TABLAINV[[#This Row],[PMV]]*TABLAINV[[#This Row],[Conteo Físico]],TABLAINV[[#This Row],[PMV]]*TABLAINV[[#This Row],[Cant. UND]]),0)</f>
        <v>0</v>
      </c>
      <c r="Y532" s="152">
        <f>IFERROR(ABS(TABLAINV[[#This Row],[PMV]]*TABLAINV[[#This Row],[Diferencia]]),0)</f>
        <v>0</v>
      </c>
      <c r="Z532" s="153">
        <f>IFERROR(VLOOKUP(TABLAINV[[#This Row],[Codigo Estado]],unds!O:P,2,0),"PEND.")</f>
        <v>2001</v>
      </c>
      <c r="AA532" s="153" t="str">
        <f t="shared" si="28"/>
        <v>CD09</v>
      </c>
      <c r="AB532" s="159">
        <f t="shared" ca="1" si="29"/>
        <v>45828</v>
      </c>
    </row>
    <row r="533" spans="1:28" s="156" customFormat="1" ht="24" customHeight="1" x14ac:dyDescent="0.2">
      <c r="A533" s="157" t="str">
        <f t="shared" si="27"/>
        <v>MRC01</v>
      </c>
      <c r="B533" s="145" t="str">
        <f>IF(TABLAINV[[#This Row],[Z]]="","",D533&amp;"."&amp;TEXT(E533,"000")&amp;"."&amp;TEXT(F533,"000")&amp;"."&amp;TEXT(G533,"000"))</f>
        <v>MR.C01.128.003</v>
      </c>
      <c r="C533" s="146"/>
      <c r="D533" s="147" t="s">
        <v>95</v>
      </c>
      <c r="E533" s="147" t="s">
        <v>96</v>
      </c>
      <c r="F533" s="147">
        <v>128</v>
      </c>
      <c r="G533" s="147">
        <v>3</v>
      </c>
      <c r="H533" s="147">
        <v>750562002</v>
      </c>
      <c r="I533" s="147" t="s">
        <v>206</v>
      </c>
      <c r="J533" s="158">
        <v>10</v>
      </c>
      <c r="K533" s="147" t="s">
        <v>64</v>
      </c>
      <c r="L533" s="148" t="s">
        <v>184</v>
      </c>
      <c r="M533" s="147" t="s">
        <v>99</v>
      </c>
      <c r="N533" s="146" t="s">
        <v>91</v>
      </c>
      <c r="O533" s="146">
        <v>10</v>
      </c>
      <c r="P533" s="148">
        <v>10</v>
      </c>
      <c r="Q533" s="148"/>
      <c r="R533" s="147"/>
      <c r="S533" s="149">
        <f>TABLAINV[[#This Row],[Conteo Físico]]-TABLAINV[[#This Row],[Cant. UND]]</f>
        <v>0</v>
      </c>
      <c r="T5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3" s="150" t="str">
        <f>IFERROR(IF(MOD(TABLAINV[[#This Row],[C]],2)=0,"PAR","IMPAR"),"Zona")</f>
        <v>PAR</v>
      </c>
      <c r="W533" s="151"/>
      <c r="X533" s="152">
        <f>IFERROR(IF(TABLAINV[[#This Row],[Cant. UND]]=0,TABLAINV[[#This Row],[PMV]]*TABLAINV[[#This Row],[Conteo Físico]],TABLAINV[[#This Row],[PMV]]*TABLAINV[[#This Row],[Cant. UND]]),0)</f>
        <v>0</v>
      </c>
      <c r="Y533" s="152">
        <f>IFERROR(ABS(TABLAINV[[#This Row],[PMV]]*TABLAINV[[#This Row],[Diferencia]]),0)</f>
        <v>0</v>
      </c>
      <c r="Z533" s="153">
        <f>IFERROR(VLOOKUP(TABLAINV[[#This Row],[Codigo Estado]],unds!O:P,2,0),"PEND.")</f>
        <v>2001</v>
      </c>
      <c r="AA533" s="153" t="str">
        <f t="shared" si="28"/>
        <v>CD09</v>
      </c>
      <c r="AB533" s="159">
        <f t="shared" ca="1" si="29"/>
        <v>45828</v>
      </c>
    </row>
    <row r="534" spans="1:28" s="156" customFormat="1" ht="24" customHeight="1" x14ac:dyDescent="0.2">
      <c r="A534" s="157" t="str">
        <f t="shared" si="27"/>
        <v>MRC01</v>
      </c>
      <c r="B534" s="145" t="str">
        <f>IF(TABLAINV[[#This Row],[Z]]="","",D534&amp;"."&amp;TEXT(E534,"000")&amp;"."&amp;TEXT(F534,"000")&amp;"."&amp;TEXT(G534,"000"))</f>
        <v>MR.C01.129.001</v>
      </c>
      <c r="C534" s="146"/>
      <c r="D534" s="147" t="s">
        <v>95</v>
      </c>
      <c r="E534" s="147" t="s">
        <v>96</v>
      </c>
      <c r="F534" s="147">
        <v>129</v>
      </c>
      <c r="G534" s="147">
        <v>1</v>
      </c>
      <c r="H534" s="147">
        <v>735373002</v>
      </c>
      <c r="I534" s="147" t="s">
        <v>207</v>
      </c>
      <c r="J534" s="158">
        <v>20</v>
      </c>
      <c r="K534" s="147" t="s">
        <v>64</v>
      </c>
      <c r="L534" s="148" t="s">
        <v>113</v>
      </c>
      <c r="M534" s="147" t="s">
        <v>99</v>
      </c>
      <c r="N534" s="146" t="s">
        <v>91</v>
      </c>
      <c r="O534" s="146">
        <v>20</v>
      </c>
      <c r="P534" s="148">
        <v>20</v>
      </c>
      <c r="Q534" s="148"/>
      <c r="R534" s="147"/>
      <c r="S534" s="149">
        <f>TABLAINV[[#This Row],[Conteo Físico]]-TABLAINV[[#This Row],[Cant. UND]]</f>
        <v>0</v>
      </c>
      <c r="T5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4" s="150" t="str">
        <f>IFERROR(IF(MOD(TABLAINV[[#This Row],[C]],2)=0,"PAR","IMPAR"),"Zona")</f>
        <v>IMPAR</v>
      </c>
      <c r="W534" s="151"/>
      <c r="X534" s="152">
        <f>IFERROR(IF(TABLAINV[[#This Row],[Cant. UND]]=0,TABLAINV[[#This Row],[PMV]]*TABLAINV[[#This Row],[Conteo Físico]],TABLAINV[[#This Row],[PMV]]*TABLAINV[[#This Row],[Cant. UND]]),0)</f>
        <v>0</v>
      </c>
      <c r="Y534" s="152">
        <f>IFERROR(ABS(TABLAINV[[#This Row],[PMV]]*TABLAINV[[#This Row],[Diferencia]]),0)</f>
        <v>0</v>
      </c>
      <c r="Z534" s="153">
        <f>IFERROR(VLOOKUP(TABLAINV[[#This Row],[Codigo Estado]],unds!O:P,2,0),"PEND.")</f>
        <v>2001</v>
      </c>
      <c r="AA534" s="153" t="str">
        <f t="shared" si="28"/>
        <v>CD09</v>
      </c>
      <c r="AB534" s="159">
        <f t="shared" ca="1" si="29"/>
        <v>45828</v>
      </c>
    </row>
    <row r="535" spans="1:28" s="156" customFormat="1" ht="24" customHeight="1" x14ac:dyDescent="0.2">
      <c r="A535" s="157" t="str">
        <f t="shared" si="27"/>
        <v>MRC01</v>
      </c>
      <c r="B535" s="145" t="str">
        <f>IF(TABLAINV[[#This Row],[Z]]="","",D535&amp;"."&amp;TEXT(E535,"000")&amp;"."&amp;TEXT(F535,"000")&amp;"."&amp;TEXT(G535,"000"))</f>
        <v>MR.C01.129.002</v>
      </c>
      <c r="C535" s="146"/>
      <c r="D535" s="147" t="s">
        <v>95</v>
      </c>
      <c r="E535" s="147" t="s">
        <v>96</v>
      </c>
      <c r="F535" s="147">
        <v>129</v>
      </c>
      <c r="G535" s="147">
        <v>2</v>
      </c>
      <c r="H535" s="147">
        <v>342608</v>
      </c>
      <c r="I535" s="147" t="s">
        <v>126</v>
      </c>
      <c r="J535" s="158">
        <v>4</v>
      </c>
      <c r="K535" s="147" t="s">
        <v>64</v>
      </c>
      <c r="L535" s="148" t="s">
        <v>113</v>
      </c>
      <c r="M535" s="147" t="s">
        <v>99</v>
      </c>
      <c r="N535" s="146" t="s">
        <v>91</v>
      </c>
      <c r="O535" s="146">
        <v>4</v>
      </c>
      <c r="P535" s="148">
        <v>4</v>
      </c>
      <c r="Q535" s="148"/>
      <c r="R535" s="147"/>
      <c r="S535" s="149">
        <f>TABLAINV[[#This Row],[Conteo Físico]]-TABLAINV[[#This Row],[Cant. UND]]</f>
        <v>0</v>
      </c>
      <c r="T5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5" s="150" t="str">
        <f>IFERROR(IF(MOD(TABLAINV[[#This Row],[C]],2)=0,"PAR","IMPAR"),"Zona")</f>
        <v>IMPAR</v>
      </c>
      <c r="W535" s="151"/>
      <c r="X535" s="152">
        <f>IFERROR(IF(TABLAINV[[#This Row],[Cant. UND]]=0,TABLAINV[[#This Row],[PMV]]*TABLAINV[[#This Row],[Conteo Físico]],TABLAINV[[#This Row],[PMV]]*TABLAINV[[#This Row],[Cant. UND]]),0)</f>
        <v>0</v>
      </c>
      <c r="Y535" s="152">
        <f>IFERROR(ABS(TABLAINV[[#This Row],[PMV]]*TABLAINV[[#This Row],[Diferencia]]),0)</f>
        <v>0</v>
      </c>
      <c r="Z535" s="153">
        <f>IFERROR(VLOOKUP(TABLAINV[[#This Row],[Codigo Estado]],unds!O:P,2,0),"PEND.")</f>
        <v>2001</v>
      </c>
      <c r="AA535" s="153" t="str">
        <f t="shared" si="28"/>
        <v>CD09</v>
      </c>
      <c r="AB535" s="159">
        <f t="shared" ca="1" si="29"/>
        <v>45828</v>
      </c>
    </row>
    <row r="536" spans="1:28" s="156" customFormat="1" ht="24" customHeight="1" x14ac:dyDescent="0.2">
      <c r="A536" s="157" t="str">
        <f t="shared" si="27"/>
        <v>MRC01</v>
      </c>
      <c r="B536" s="145" t="str">
        <f>IF(TABLAINV[[#This Row],[Z]]="","",D536&amp;"."&amp;TEXT(E536,"000")&amp;"."&amp;TEXT(F536,"000")&amp;"."&amp;TEXT(G536,"000"))</f>
        <v>MR.C01.129.003</v>
      </c>
      <c r="C536" s="146"/>
      <c r="D536" s="147" t="s">
        <v>95</v>
      </c>
      <c r="E536" s="147" t="s">
        <v>96</v>
      </c>
      <c r="F536" s="147">
        <v>129</v>
      </c>
      <c r="G536" s="147">
        <v>3</v>
      </c>
      <c r="H536" s="147">
        <v>789726</v>
      </c>
      <c r="I536" s="147" t="s">
        <v>208</v>
      </c>
      <c r="J536" s="158">
        <v>11</v>
      </c>
      <c r="K536" s="147" t="s">
        <v>64</v>
      </c>
      <c r="L536" s="148" t="s">
        <v>98</v>
      </c>
      <c r="M536" s="147" t="s">
        <v>99</v>
      </c>
      <c r="N536" s="146" t="s">
        <v>91</v>
      </c>
      <c r="O536" s="146">
        <v>11</v>
      </c>
      <c r="P536" s="148">
        <v>11</v>
      </c>
      <c r="Q536" s="148"/>
      <c r="R536" s="147"/>
      <c r="S536" s="149">
        <f>TABLAINV[[#This Row],[Conteo Físico]]-TABLAINV[[#This Row],[Cant. UND]]</f>
        <v>0</v>
      </c>
      <c r="T5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6" s="150" t="str">
        <f>IFERROR(IF(MOD(TABLAINV[[#This Row],[C]],2)=0,"PAR","IMPAR"),"Zona")</f>
        <v>IMPAR</v>
      </c>
      <c r="W536" s="151"/>
      <c r="X536" s="152">
        <f>IFERROR(IF(TABLAINV[[#This Row],[Cant. UND]]=0,TABLAINV[[#This Row],[PMV]]*TABLAINV[[#This Row],[Conteo Físico]],TABLAINV[[#This Row],[PMV]]*TABLAINV[[#This Row],[Cant. UND]]),0)</f>
        <v>0</v>
      </c>
      <c r="Y536" s="152">
        <f>IFERROR(ABS(TABLAINV[[#This Row],[PMV]]*TABLAINV[[#This Row],[Diferencia]]),0)</f>
        <v>0</v>
      </c>
      <c r="Z536" s="153">
        <f>IFERROR(VLOOKUP(TABLAINV[[#This Row],[Codigo Estado]],unds!O:P,2,0),"PEND.")</f>
        <v>2001</v>
      </c>
      <c r="AA536" s="153" t="str">
        <f t="shared" si="28"/>
        <v>CD09</v>
      </c>
      <c r="AB536" s="159">
        <f t="shared" ca="1" si="29"/>
        <v>45828</v>
      </c>
    </row>
    <row r="537" spans="1:28" s="156" customFormat="1" ht="24" customHeight="1" x14ac:dyDescent="0.2">
      <c r="A537" s="157" t="str">
        <f t="shared" si="27"/>
        <v>MRC01</v>
      </c>
      <c r="B537" s="145" t="str">
        <f>IF(TABLAINV[[#This Row],[Z]]="","",D537&amp;"."&amp;TEXT(E537,"000")&amp;"."&amp;TEXT(F537,"000")&amp;"."&amp;TEXT(G537,"000"))</f>
        <v>MR.C01.130.001</v>
      </c>
      <c r="C537" s="146"/>
      <c r="D537" s="147" t="s">
        <v>95</v>
      </c>
      <c r="E537" s="147" t="s">
        <v>96</v>
      </c>
      <c r="F537" s="147">
        <v>130</v>
      </c>
      <c r="G537" s="147">
        <v>1</v>
      </c>
      <c r="H537" s="147">
        <v>49463005</v>
      </c>
      <c r="I537" s="147" t="s">
        <v>209</v>
      </c>
      <c r="J537" s="158">
        <v>24</v>
      </c>
      <c r="K537" s="147" t="s">
        <v>64</v>
      </c>
      <c r="L537" s="148" t="s">
        <v>115</v>
      </c>
      <c r="M537" s="147" t="s">
        <v>99</v>
      </c>
      <c r="N537" s="146" t="s">
        <v>91</v>
      </c>
      <c r="O537" s="146">
        <v>24</v>
      </c>
      <c r="P537" s="148">
        <v>24</v>
      </c>
      <c r="Q537" s="148"/>
      <c r="R537" s="147"/>
      <c r="S537" s="149">
        <f>TABLAINV[[#This Row],[Conteo Físico]]-TABLAINV[[#This Row],[Cant. UND]]</f>
        <v>0</v>
      </c>
      <c r="T5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7" s="150" t="str">
        <f>IFERROR(IF(MOD(TABLAINV[[#This Row],[C]],2)=0,"PAR","IMPAR"),"Zona")</f>
        <v>PAR</v>
      </c>
      <c r="W537" s="151"/>
      <c r="X537" s="152">
        <f>IFERROR(IF(TABLAINV[[#This Row],[Cant. UND]]=0,TABLAINV[[#This Row],[PMV]]*TABLAINV[[#This Row],[Conteo Físico]],TABLAINV[[#This Row],[PMV]]*TABLAINV[[#This Row],[Cant. UND]]),0)</f>
        <v>0</v>
      </c>
      <c r="Y537" s="152">
        <f>IFERROR(ABS(TABLAINV[[#This Row],[PMV]]*TABLAINV[[#This Row],[Diferencia]]),0)</f>
        <v>0</v>
      </c>
      <c r="Z537" s="153">
        <f>IFERROR(VLOOKUP(TABLAINV[[#This Row],[Codigo Estado]],unds!O:P,2,0),"PEND.")</f>
        <v>2001</v>
      </c>
      <c r="AA537" s="153" t="str">
        <f t="shared" si="28"/>
        <v>CD09</v>
      </c>
      <c r="AB537" s="159">
        <f t="shared" ca="1" si="29"/>
        <v>45828</v>
      </c>
    </row>
    <row r="538" spans="1:28" s="156" customFormat="1" ht="24" customHeight="1" x14ac:dyDescent="0.2">
      <c r="A538" s="157" t="str">
        <f t="shared" si="27"/>
        <v>MRC01</v>
      </c>
      <c r="B538" s="145" t="str">
        <f>IF(TABLAINV[[#This Row],[Z]]="","",D538&amp;"."&amp;TEXT(E538,"000")&amp;"."&amp;TEXT(F538,"000")&amp;"."&amp;TEXT(G538,"000"))</f>
        <v>MR.C01.130.001</v>
      </c>
      <c r="C538" s="146"/>
      <c r="D538" s="147" t="s">
        <v>95</v>
      </c>
      <c r="E538" s="147" t="s">
        <v>96</v>
      </c>
      <c r="F538" s="147">
        <v>130</v>
      </c>
      <c r="G538" s="147">
        <v>1</v>
      </c>
      <c r="H538" s="147">
        <v>735373004</v>
      </c>
      <c r="I538" s="147" t="s">
        <v>210</v>
      </c>
      <c r="J538" s="158">
        <v>4</v>
      </c>
      <c r="K538" s="147" t="s">
        <v>64</v>
      </c>
      <c r="L538" s="148" t="s">
        <v>113</v>
      </c>
      <c r="M538" s="147" t="s">
        <v>99</v>
      </c>
      <c r="N538" s="146" t="s">
        <v>91</v>
      </c>
      <c r="O538" s="146">
        <v>4</v>
      </c>
      <c r="P538" s="148">
        <v>4</v>
      </c>
      <c r="Q538" s="148"/>
      <c r="R538" s="147"/>
      <c r="S538" s="149">
        <f>TABLAINV[[#This Row],[Conteo Físico]]-TABLAINV[[#This Row],[Cant. UND]]</f>
        <v>0</v>
      </c>
      <c r="T5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8" s="150" t="str">
        <f>IFERROR(IF(MOD(TABLAINV[[#This Row],[C]],2)=0,"PAR","IMPAR"),"Zona")</f>
        <v>PAR</v>
      </c>
      <c r="W538" s="151"/>
      <c r="X538" s="152">
        <f>IFERROR(IF(TABLAINV[[#This Row],[Cant. UND]]=0,TABLAINV[[#This Row],[PMV]]*TABLAINV[[#This Row],[Conteo Físico]],TABLAINV[[#This Row],[PMV]]*TABLAINV[[#This Row],[Cant. UND]]),0)</f>
        <v>0</v>
      </c>
      <c r="Y538" s="152">
        <f>IFERROR(ABS(TABLAINV[[#This Row],[PMV]]*TABLAINV[[#This Row],[Diferencia]]),0)</f>
        <v>0</v>
      </c>
      <c r="Z538" s="153">
        <f>IFERROR(VLOOKUP(TABLAINV[[#This Row],[Codigo Estado]],unds!O:P,2,0),"PEND.")</f>
        <v>2001</v>
      </c>
      <c r="AA538" s="153" t="str">
        <f t="shared" si="28"/>
        <v>CD09</v>
      </c>
      <c r="AB538" s="159">
        <f t="shared" ca="1" si="29"/>
        <v>45828</v>
      </c>
    </row>
    <row r="539" spans="1:28" s="156" customFormat="1" ht="24" customHeight="1" x14ac:dyDescent="0.2">
      <c r="A539" s="157" t="str">
        <f t="shared" si="27"/>
        <v>MRC01</v>
      </c>
      <c r="B539" s="145" t="str">
        <f>IF(TABLAINV[[#This Row],[Z]]="","",D539&amp;"."&amp;TEXT(E539,"000")&amp;"."&amp;TEXT(F539,"000")&amp;"."&amp;TEXT(G539,"000"))</f>
        <v>MR.C01.130.002</v>
      </c>
      <c r="C539" s="146"/>
      <c r="D539" s="147" t="s">
        <v>95</v>
      </c>
      <c r="E539" s="147" t="s">
        <v>96</v>
      </c>
      <c r="F539" s="147">
        <v>130</v>
      </c>
      <c r="G539" s="147">
        <v>2</v>
      </c>
      <c r="H539" s="147">
        <v>562743</v>
      </c>
      <c r="I539" s="147" t="s">
        <v>211</v>
      </c>
      <c r="J539" s="158">
        <v>2</v>
      </c>
      <c r="K539" s="147" t="s">
        <v>64</v>
      </c>
      <c r="L539" s="148" t="s">
        <v>212</v>
      </c>
      <c r="M539" s="147" t="s">
        <v>99</v>
      </c>
      <c r="N539" s="146" t="s">
        <v>91</v>
      </c>
      <c r="O539" s="146">
        <v>2</v>
      </c>
      <c r="P539" s="148">
        <v>2</v>
      </c>
      <c r="Q539" s="148"/>
      <c r="R539" s="147"/>
      <c r="S539" s="149">
        <f>TABLAINV[[#This Row],[Conteo Físico]]-TABLAINV[[#This Row],[Cant. UND]]</f>
        <v>0</v>
      </c>
      <c r="T5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9" s="150" t="str">
        <f>IFERROR(IF(MOD(TABLAINV[[#This Row],[C]],2)=0,"PAR","IMPAR"),"Zona")</f>
        <v>PAR</v>
      </c>
      <c r="W539" s="151"/>
      <c r="X539" s="152">
        <f>IFERROR(IF(TABLAINV[[#This Row],[Cant. UND]]=0,TABLAINV[[#This Row],[PMV]]*TABLAINV[[#This Row],[Conteo Físico]],TABLAINV[[#This Row],[PMV]]*TABLAINV[[#This Row],[Cant. UND]]),0)</f>
        <v>0</v>
      </c>
      <c r="Y539" s="152">
        <f>IFERROR(ABS(TABLAINV[[#This Row],[PMV]]*TABLAINV[[#This Row],[Diferencia]]),0)</f>
        <v>0</v>
      </c>
      <c r="Z539" s="153">
        <f>IFERROR(VLOOKUP(TABLAINV[[#This Row],[Codigo Estado]],unds!O:P,2,0),"PEND.")</f>
        <v>2001</v>
      </c>
      <c r="AA539" s="153" t="str">
        <f t="shared" si="28"/>
        <v>CD09</v>
      </c>
      <c r="AB539" s="159">
        <f t="shared" ca="1" si="29"/>
        <v>45828</v>
      </c>
    </row>
    <row r="540" spans="1:28" s="156" customFormat="1" ht="24" customHeight="1" x14ac:dyDescent="0.2">
      <c r="A540" s="157" t="str">
        <f t="shared" si="27"/>
        <v>MRC01</v>
      </c>
      <c r="B540" s="145" t="str">
        <f>IF(TABLAINV[[#This Row],[Z]]="","",D540&amp;"."&amp;TEXT(E540,"000")&amp;"."&amp;TEXT(F540,"000")&amp;"."&amp;TEXT(G540,"000"))</f>
        <v>MR.C01.130.002</v>
      </c>
      <c r="C540" s="146"/>
      <c r="D540" s="147" t="s">
        <v>95</v>
      </c>
      <c r="E540" s="147" t="s">
        <v>96</v>
      </c>
      <c r="F540" s="147">
        <v>130</v>
      </c>
      <c r="G540" s="147">
        <v>2</v>
      </c>
      <c r="H540" s="147">
        <v>735373004</v>
      </c>
      <c r="I540" s="147" t="s">
        <v>210</v>
      </c>
      <c r="J540" s="158">
        <v>8</v>
      </c>
      <c r="K540" s="147" t="s">
        <v>64</v>
      </c>
      <c r="L540" s="148" t="s">
        <v>113</v>
      </c>
      <c r="M540" s="147" t="s">
        <v>99</v>
      </c>
      <c r="N540" s="146" t="s">
        <v>91</v>
      </c>
      <c r="O540" s="146">
        <v>8</v>
      </c>
      <c r="P540" s="148">
        <v>8</v>
      </c>
      <c r="Q540" s="148"/>
      <c r="R540" s="147"/>
      <c r="S540" s="149">
        <f>TABLAINV[[#This Row],[Conteo Físico]]-TABLAINV[[#This Row],[Cant. UND]]</f>
        <v>0</v>
      </c>
      <c r="T5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0" s="150" t="str">
        <f>IFERROR(IF(MOD(TABLAINV[[#This Row],[C]],2)=0,"PAR","IMPAR"),"Zona")</f>
        <v>PAR</v>
      </c>
      <c r="W540" s="151"/>
      <c r="X540" s="152">
        <f>IFERROR(IF(TABLAINV[[#This Row],[Cant. UND]]=0,TABLAINV[[#This Row],[PMV]]*TABLAINV[[#This Row],[Conteo Físico]],TABLAINV[[#This Row],[PMV]]*TABLAINV[[#This Row],[Cant. UND]]),0)</f>
        <v>0</v>
      </c>
      <c r="Y540" s="152">
        <f>IFERROR(ABS(TABLAINV[[#This Row],[PMV]]*TABLAINV[[#This Row],[Diferencia]]),0)</f>
        <v>0</v>
      </c>
      <c r="Z540" s="153">
        <f>IFERROR(VLOOKUP(TABLAINV[[#This Row],[Codigo Estado]],unds!O:P,2,0),"PEND.")</f>
        <v>2001</v>
      </c>
      <c r="AA540" s="153" t="str">
        <f t="shared" si="28"/>
        <v>CD09</v>
      </c>
      <c r="AB540" s="159">
        <f t="shared" ca="1" si="29"/>
        <v>45828</v>
      </c>
    </row>
    <row r="541" spans="1:28" s="156" customFormat="1" ht="24" customHeight="1" x14ac:dyDescent="0.2">
      <c r="A541" s="157" t="str">
        <f t="shared" si="27"/>
        <v>MRC01</v>
      </c>
      <c r="B541" s="145" t="str">
        <f>IF(TABLAINV[[#This Row],[Z]]="","",D541&amp;"."&amp;TEXT(E541,"000")&amp;"."&amp;TEXT(F541,"000")&amp;"."&amp;TEXT(G541,"000"))</f>
        <v>MR.C01.130.003</v>
      </c>
      <c r="C541" s="146"/>
      <c r="D541" s="147" t="s">
        <v>95</v>
      </c>
      <c r="E541" s="147" t="s">
        <v>96</v>
      </c>
      <c r="F541" s="147">
        <v>130</v>
      </c>
      <c r="G541" s="147">
        <v>3</v>
      </c>
      <c r="H541" s="147">
        <v>4760</v>
      </c>
      <c r="I541" s="147" t="s">
        <v>213</v>
      </c>
      <c r="J541" s="158">
        <v>34</v>
      </c>
      <c r="K541" s="147" t="s">
        <v>64</v>
      </c>
      <c r="L541" s="148" t="s">
        <v>161</v>
      </c>
      <c r="M541" s="147" t="s">
        <v>99</v>
      </c>
      <c r="N541" s="146" t="s">
        <v>91</v>
      </c>
      <c r="O541" s="146">
        <v>34</v>
      </c>
      <c r="P541" s="148">
        <v>34</v>
      </c>
      <c r="Q541" s="148"/>
      <c r="R541" s="147"/>
      <c r="S541" s="149">
        <f>TABLAINV[[#This Row],[Conteo Físico]]-TABLAINV[[#This Row],[Cant. UND]]</f>
        <v>0</v>
      </c>
      <c r="T5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1" s="150" t="str">
        <f>IFERROR(IF(MOD(TABLAINV[[#This Row],[C]],2)=0,"PAR","IMPAR"),"Zona")</f>
        <v>PAR</v>
      </c>
      <c r="W541" s="151"/>
      <c r="X541" s="152">
        <f>IFERROR(IF(TABLAINV[[#This Row],[Cant. UND]]=0,TABLAINV[[#This Row],[PMV]]*TABLAINV[[#This Row],[Conteo Físico]],TABLAINV[[#This Row],[PMV]]*TABLAINV[[#This Row],[Cant. UND]]),0)</f>
        <v>0</v>
      </c>
      <c r="Y541" s="152">
        <f>IFERROR(ABS(TABLAINV[[#This Row],[PMV]]*TABLAINV[[#This Row],[Diferencia]]),0)</f>
        <v>0</v>
      </c>
      <c r="Z541" s="153">
        <f>IFERROR(VLOOKUP(TABLAINV[[#This Row],[Codigo Estado]],unds!O:P,2,0),"PEND.")</f>
        <v>2001</v>
      </c>
      <c r="AA541" s="153" t="str">
        <f t="shared" si="28"/>
        <v>CD09</v>
      </c>
      <c r="AB541" s="159">
        <f t="shared" ca="1" si="29"/>
        <v>45828</v>
      </c>
    </row>
    <row r="542" spans="1:28" s="156" customFormat="1" ht="24" customHeight="1" x14ac:dyDescent="0.2">
      <c r="A542" s="157" t="str">
        <f t="shared" si="27"/>
        <v>MRC01</v>
      </c>
      <c r="B542" s="145" t="str">
        <f>IF(TABLAINV[[#This Row],[Z]]="","",D542&amp;"."&amp;TEXT(E542,"000")&amp;"."&amp;TEXT(F542,"000")&amp;"."&amp;TEXT(G542,"000"))</f>
        <v>MR.C01.130.003</v>
      </c>
      <c r="C542" s="146"/>
      <c r="D542" s="147" t="s">
        <v>95</v>
      </c>
      <c r="E542" s="147" t="s">
        <v>96</v>
      </c>
      <c r="F542" s="147">
        <v>130</v>
      </c>
      <c r="G542" s="147">
        <v>3</v>
      </c>
      <c r="H542" s="147">
        <v>531748</v>
      </c>
      <c r="I542" s="147" t="s">
        <v>214</v>
      </c>
      <c r="J542" s="158">
        <v>6</v>
      </c>
      <c r="K542" s="147" t="s">
        <v>64</v>
      </c>
      <c r="L542" s="148" t="s">
        <v>115</v>
      </c>
      <c r="M542" s="147" t="s">
        <v>99</v>
      </c>
      <c r="N542" s="146" t="s">
        <v>91</v>
      </c>
      <c r="O542" s="146">
        <v>6</v>
      </c>
      <c r="P542" s="148">
        <v>6</v>
      </c>
      <c r="Q542" s="148"/>
      <c r="R542" s="147"/>
      <c r="S542" s="149">
        <f>TABLAINV[[#This Row],[Conteo Físico]]-TABLAINV[[#This Row],[Cant. UND]]</f>
        <v>0</v>
      </c>
      <c r="T5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2" s="150" t="str">
        <f>IFERROR(IF(MOD(TABLAINV[[#This Row],[C]],2)=0,"PAR","IMPAR"),"Zona")</f>
        <v>PAR</v>
      </c>
      <c r="W542" s="151"/>
      <c r="X542" s="152">
        <f>IFERROR(IF(TABLAINV[[#This Row],[Cant. UND]]=0,TABLAINV[[#This Row],[PMV]]*TABLAINV[[#This Row],[Conteo Físico]],TABLAINV[[#This Row],[PMV]]*TABLAINV[[#This Row],[Cant. UND]]),0)</f>
        <v>0</v>
      </c>
      <c r="Y542" s="152">
        <f>IFERROR(ABS(TABLAINV[[#This Row],[PMV]]*TABLAINV[[#This Row],[Diferencia]]),0)</f>
        <v>0</v>
      </c>
      <c r="Z542" s="153">
        <f>IFERROR(VLOOKUP(TABLAINV[[#This Row],[Codigo Estado]],unds!O:P,2,0),"PEND.")</f>
        <v>2001</v>
      </c>
      <c r="AA542" s="153" t="str">
        <f t="shared" si="28"/>
        <v>CD09</v>
      </c>
      <c r="AB542" s="159">
        <f t="shared" ca="1" si="29"/>
        <v>45828</v>
      </c>
    </row>
    <row r="543" spans="1:28" s="156" customFormat="1" ht="24" customHeight="1" x14ac:dyDescent="0.2">
      <c r="A543" s="157" t="str">
        <f t="shared" si="27"/>
        <v>MRC01</v>
      </c>
      <c r="B543" s="145" t="str">
        <f>IF(TABLAINV[[#This Row],[Z]]="","",D543&amp;"."&amp;TEXT(E543,"000")&amp;"."&amp;TEXT(F543,"000")&amp;"."&amp;TEXT(G543,"000"))</f>
        <v>MR.C01.130.003</v>
      </c>
      <c r="C543" s="146"/>
      <c r="D543" s="147" t="s">
        <v>95</v>
      </c>
      <c r="E543" s="147" t="s">
        <v>96</v>
      </c>
      <c r="F543" s="147">
        <v>130</v>
      </c>
      <c r="G543" s="147">
        <v>3</v>
      </c>
      <c r="H543" s="147">
        <v>533047007</v>
      </c>
      <c r="I543" s="147" t="s">
        <v>215</v>
      </c>
      <c r="J543" s="158">
        <v>20</v>
      </c>
      <c r="K543" s="147" t="s">
        <v>64</v>
      </c>
      <c r="L543" s="148" t="s">
        <v>108</v>
      </c>
      <c r="M543" s="147" t="s">
        <v>99</v>
      </c>
      <c r="N543" s="146" t="s">
        <v>91</v>
      </c>
      <c r="O543" s="146">
        <v>20</v>
      </c>
      <c r="P543" s="148">
        <v>20</v>
      </c>
      <c r="Q543" s="148"/>
      <c r="R543" s="147"/>
      <c r="S543" s="149">
        <f>TABLAINV[[#This Row],[Conteo Físico]]-TABLAINV[[#This Row],[Cant. UND]]</f>
        <v>0</v>
      </c>
      <c r="T5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3" s="150" t="str">
        <f>IFERROR(IF(MOD(TABLAINV[[#This Row],[C]],2)=0,"PAR","IMPAR"),"Zona")</f>
        <v>PAR</v>
      </c>
      <c r="W543" s="151"/>
      <c r="X543" s="152">
        <f>IFERROR(IF(TABLAINV[[#This Row],[Cant. UND]]=0,TABLAINV[[#This Row],[PMV]]*TABLAINV[[#This Row],[Conteo Físico]],TABLAINV[[#This Row],[PMV]]*TABLAINV[[#This Row],[Cant. UND]]),0)</f>
        <v>0</v>
      </c>
      <c r="Y543" s="152">
        <f>IFERROR(ABS(TABLAINV[[#This Row],[PMV]]*TABLAINV[[#This Row],[Diferencia]]),0)</f>
        <v>0</v>
      </c>
      <c r="Z543" s="153">
        <f>IFERROR(VLOOKUP(TABLAINV[[#This Row],[Codigo Estado]],unds!O:P,2,0),"PEND.")</f>
        <v>2001</v>
      </c>
      <c r="AA543" s="153" t="str">
        <f t="shared" si="28"/>
        <v>CD09</v>
      </c>
      <c r="AB543" s="159">
        <f t="shared" ca="1" si="29"/>
        <v>45828</v>
      </c>
    </row>
    <row r="544" spans="1:28" s="156" customFormat="1" ht="24" customHeight="1" x14ac:dyDescent="0.2">
      <c r="A544" s="157" t="str">
        <f t="shared" si="27"/>
        <v>MRC01</v>
      </c>
      <c r="B544" s="145" t="str">
        <f>IF(TABLAINV[[#This Row],[Z]]="","",D544&amp;"."&amp;TEXT(E544,"000")&amp;"."&amp;TEXT(F544,"000")&amp;"."&amp;TEXT(G544,"000"))</f>
        <v>MR.C01.135.001</v>
      </c>
      <c r="C544" s="146"/>
      <c r="D544" s="147" t="s">
        <v>95</v>
      </c>
      <c r="E544" s="147" t="s">
        <v>96</v>
      </c>
      <c r="F544" s="147">
        <v>135</v>
      </c>
      <c r="G544" s="147">
        <v>1</v>
      </c>
      <c r="H544" s="147">
        <v>203745</v>
      </c>
      <c r="I544" s="147" t="s">
        <v>216</v>
      </c>
      <c r="J544" s="158">
        <v>4</v>
      </c>
      <c r="K544" s="147" t="s">
        <v>64</v>
      </c>
      <c r="L544" s="148" t="s">
        <v>115</v>
      </c>
      <c r="M544" s="147" t="s">
        <v>99</v>
      </c>
      <c r="N544" s="146" t="s">
        <v>91</v>
      </c>
      <c r="O544" s="146">
        <v>4</v>
      </c>
      <c r="P544" s="148">
        <v>4</v>
      </c>
      <c r="Q544" s="148"/>
      <c r="R544" s="147"/>
      <c r="S544" s="149">
        <f>TABLAINV[[#This Row],[Conteo Físico]]-TABLAINV[[#This Row],[Cant. UND]]</f>
        <v>0</v>
      </c>
      <c r="T5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4" s="150" t="str">
        <f>IFERROR(IF(MOD(TABLAINV[[#This Row],[C]],2)=0,"PAR","IMPAR"),"Zona")</f>
        <v>IMPAR</v>
      </c>
      <c r="W544" s="151"/>
      <c r="X544" s="152">
        <f>IFERROR(IF(TABLAINV[[#This Row],[Cant. UND]]=0,TABLAINV[[#This Row],[PMV]]*TABLAINV[[#This Row],[Conteo Físico]],TABLAINV[[#This Row],[PMV]]*TABLAINV[[#This Row],[Cant. UND]]),0)</f>
        <v>0</v>
      </c>
      <c r="Y544" s="152">
        <f>IFERROR(ABS(TABLAINV[[#This Row],[PMV]]*TABLAINV[[#This Row],[Diferencia]]),0)</f>
        <v>0</v>
      </c>
      <c r="Z544" s="153">
        <f>IFERROR(VLOOKUP(TABLAINV[[#This Row],[Codigo Estado]],unds!O:P,2,0),"PEND.")</f>
        <v>2001</v>
      </c>
      <c r="AA544" s="153" t="str">
        <f t="shared" si="28"/>
        <v>CD09</v>
      </c>
      <c r="AB544" s="159">
        <f t="shared" ca="1" si="29"/>
        <v>45828</v>
      </c>
    </row>
    <row r="545" spans="1:28" s="156" customFormat="1" ht="24" customHeight="1" x14ac:dyDescent="0.2">
      <c r="A545" s="157" t="str">
        <f t="shared" si="27"/>
        <v>MRC01</v>
      </c>
      <c r="B545" s="145" t="str">
        <f>IF(TABLAINV[[#This Row],[Z]]="","",D545&amp;"."&amp;TEXT(E545,"000")&amp;"."&amp;TEXT(F545,"000")&amp;"."&amp;TEXT(G545,"000"))</f>
        <v>MR.C01.135.001</v>
      </c>
      <c r="C545" s="146"/>
      <c r="D545" s="147" t="s">
        <v>95</v>
      </c>
      <c r="E545" s="147" t="s">
        <v>96</v>
      </c>
      <c r="F545" s="147">
        <v>135</v>
      </c>
      <c r="G545" s="147">
        <v>1</v>
      </c>
      <c r="H545" s="147">
        <v>4232</v>
      </c>
      <c r="I545" s="147" t="s">
        <v>217</v>
      </c>
      <c r="J545" s="158">
        <v>6</v>
      </c>
      <c r="K545" s="147" t="s">
        <v>64</v>
      </c>
      <c r="L545" s="148" t="s">
        <v>218</v>
      </c>
      <c r="M545" s="147" t="s">
        <v>99</v>
      </c>
      <c r="N545" s="146" t="s">
        <v>91</v>
      </c>
      <c r="O545" s="146">
        <v>6</v>
      </c>
      <c r="P545" s="148">
        <v>6</v>
      </c>
      <c r="Q545" s="148"/>
      <c r="R545" s="147"/>
      <c r="S545" s="149">
        <f>TABLAINV[[#This Row],[Conteo Físico]]-TABLAINV[[#This Row],[Cant. UND]]</f>
        <v>0</v>
      </c>
      <c r="T5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5" s="150" t="str">
        <f>IFERROR(IF(MOD(TABLAINV[[#This Row],[C]],2)=0,"PAR","IMPAR"),"Zona")</f>
        <v>IMPAR</v>
      </c>
      <c r="W545" s="151"/>
      <c r="X545" s="152">
        <f>IFERROR(IF(TABLAINV[[#This Row],[Cant. UND]]=0,TABLAINV[[#This Row],[PMV]]*TABLAINV[[#This Row],[Conteo Físico]],TABLAINV[[#This Row],[PMV]]*TABLAINV[[#This Row],[Cant. UND]]),0)</f>
        <v>0</v>
      </c>
      <c r="Y545" s="152">
        <f>IFERROR(ABS(TABLAINV[[#This Row],[PMV]]*TABLAINV[[#This Row],[Diferencia]]),0)</f>
        <v>0</v>
      </c>
      <c r="Z545" s="153">
        <f>IFERROR(VLOOKUP(TABLAINV[[#This Row],[Codigo Estado]],unds!O:P,2,0),"PEND.")</f>
        <v>2001</v>
      </c>
      <c r="AA545" s="153" t="str">
        <f t="shared" si="28"/>
        <v>CD09</v>
      </c>
      <c r="AB545" s="159">
        <f t="shared" ca="1" si="29"/>
        <v>45828</v>
      </c>
    </row>
    <row r="546" spans="1:28" s="156" customFormat="1" ht="24" customHeight="1" x14ac:dyDescent="0.2">
      <c r="A546" s="157" t="str">
        <f t="shared" si="27"/>
        <v>MRC01</v>
      </c>
      <c r="B546" s="145" t="str">
        <f>IF(TABLAINV[[#This Row],[Z]]="","",D546&amp;"."&amp;TEXT(E546,"000")&amp;"."&amp;TEXT(F546,"000")&amp;"."&amp;TEXT(G546,"000"))</f>
        <v>MR.C01.135.001</v>
      </c>
      <c r="C546" s="146"/>
      <c r="D546" s="147" t="s">
        <v>95</v>
      </c>
      <c r="E546" s="147" t="s">
        <v>96</v>
      </c>
      <c r="F546" s="147">
        <v>135</v>
      </c>
      <c r="G546" s="147">
        <v>1</v>
      </c>
      <c r="H546" s="147">
        <v>735373002</v>
      </c>
      <c r="I546" s="147" t="s">
        <v>207</v>
      </c>
      <c r="J546" s="158">
        <v>2</v>
      </c>
      <c r="K546" s="147" t="s">
        <v>64</v>
      </c>
      <c r="L546" s="148" t="s">
        <v>113</v>
      </c>
      <c r="M546" s="147" t="s">
        <v>99</v>
      </c>
      <c r="N546" s="146" t="s">
        <v>91</v>
      </c>
      <c r="O546" s="146">
        <v>2</v>
      </c>
      <c r="P546" s="148">
        <v>2</v>
      </c>
      <c r="Q546" s="148"/>
      <c r="R546" s="147"/>
      <c r="S546" s="149">
        <f>TABLAINV[[#This Row],[Conteo Físico]]-TABLAINV[[#This Row],[Cant. UND]]</f>
        <v>0</v>
      </c>
      <c r="T5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6" s="150" t="str">
        <f>IFERROR(IF(MOD(TABLAINV[[#This Row],[C]],2)=0,"PAR","IMPAR"),"Zona")</f>
        <v>IMPAR</v>
      </c>
      <c r="W546" s="151"/>
      <c r="X546" s="152">
        <f>IFERROR(IF(TABLAINV[[#This Row],[Cant. UND]]=0,TABLAINV[[#This Row],[PMV]]*TABLAINV[[#This Row],[Conteo Físico]],TABLAINV[[#This Row],[PMV]]*TABLAINV[[#This Row],[Cant. UND]]),0)</f>
        <v>0</v>
      </c>
      <c r="Y546" s="152">
        <f>IFERROR(ABS(TABLAINV[[#This Row],[PMV]]*TABLAINV[[#This Row],[Diferencia]]),0)</f>
        <v>0</v>
      </c>
      <c r="Z546" s="153">
        <f>IFERROR(VLOOKUP(TABLAINV[[#This Row],[Codigo Estado]],unds!O:P,2,0),"PEND.")</f>
        <v>2001</v>
      </c>
      <c r="AA546" s="153" t="str">
        <f t="shared" si="28"/>
        <v>CD09</v>
      </c>
      <c r="AB546" s="159">
        <f t="shared" ca="1" si="29"/>
        <v>45828</v>
      </c>
    </row>
    <row r="547" spans="1:28" s="156" customFormat="1" ht="24" customHeight="1" x14ac:dyDescent="0.2">
      <c r="A547" s="157" t="str">
        <f t="shared" si="27"/>
        <v>MRC01</v>
      </c>
      <c r="B547" s="145" t="str">
        <f>IF(TABLAINV[[#This Row],[Z]]="","",D547&amp;"."&amp;TEXT(E547,"000")&amp;"."&amp;TEXT(F547,"000")&amp;"."&amp;TEXT(G547,"000"))</f>
        <v>MR.C01.135.002</v>
      </c>
      <c r="C547" s="146"/>
      <c r="D547" s="147" t="s">
        <v>95</v>
      </c>
      <c r="E547" s="147" t="s">
        <v>96</v>
      </c>
      <c r="F547" s="147">
        <v>135</v>
      </c>
      <c r="G547" s="147">
        <v>2</v>
      </c>
      <c r="H547" s="147">
        <v>373211</v>
      </c>
      <c r="I547" s="147" t="s">
        <v>219</v>
      </c>
      <c r="J547" s="158">
        <v>2</v>
      </c>
      <c r="K547" s="147" t="s">
        <v>64</v>
      </c>
      <c r="L547" s="148" t="s">
        <v>98</v>
      </c>
      <c r="M547" s="147" t="s">
        <v>99</v>
      </c>
      <c r="N547" s="146" t="s">
        <v>91</v>
      </c>
      <c r="O547" s="146">
        <v>2</v>
      </c>
      <c r="P547" s="148">
        <v>2</v>
      </c>
      <c r="Q547" s="148"/>
      <c r="R547" s="147"/>
      <c r="S547" s="149">
        <f>TABLAINV[[#This Row],[Conteo Físico]]-TABLAINV[[#This Row],[Cant. UND]]</f>
        <v>0</v>
      </c>
      <c r="T5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7" s="150" t="str">
        <f>IFERROR(IF(MOD(TABLAINV[[#This Row],[C]],2)=0,"PAR","IMPAR"),"Zona")</f>
        <v>IMPAR</v>
      </c>
      <c r="W547" s="151"/>
      <c r="X547" s="152">
        <f>IFERROR(IF(TABLAINV[[#This Row],[Cant. UND]]=0,TABLAINV[[#This Row],[PMV]]*TABLAINV[[#This Row],[Conteo Físico]],TABLAINV[[#This Row],[PMV]]*TABLAINV[[#This Row],[Cant. UND]]),0)</f>
        <v>0</v>
      </c>
      <c r="Y547" s="152">
        <f>IFERROR(ABS(TABLAINV[[#This Row],[PMV]]*TABLAINV[[#This Row],[Diferencia]]),0)</f>
        <v>0</v>
      </c>
      <c r="Z547" s="153">
        <f>IFERROR(VLOOKUP(TABLAINV[[#This Row],[Codigo Estado]],unds!O:P,2,0),"PEND.")</f>
        <v>2001</v>
      </c>
      <c r="AA547" s="153" t="str">
        <f t="shared" si="28"/>
        <v>CD09</v>
      </c>
      <c r="AB547" s="159">
        <f t="shared" ca="1" si="29"/>
        <v>45828</v>
      </c>
    </row>
    <row r="548" spans="1:28" s="156" customFormat="1" ht="24" customHeight="1" x14ac:dyDescent="0.2">
      <c r="A548" s="157" t="str">
        <f t="shared" si="27"/>
        <v>MRC01</v>
      </c>
      <c r="B548" s="145" t="str">
        <f>IF(TABLAINV[[#This Row],[Z]]="","",D548&amp;"."&amp;TEXT(E548,"000")&amp;"."&amp;TEXT(F548,"000")&amp;"."&amp;TEXT(G548,"000"))</f>
        <v>MR.C01.135.002</v>
      </c>
      <c r="C548" s="146"/>
      <c r="D548" s="147" t="s">
        <v>95</v>
      </c>
      <c r="E548" s="147" t="s">
        <v>96</v>
      </c>
      <c r="F548" s="147">
        <v>135</v>
      </c>
      <c r="G548" s="147">
        <v>2</v>
      </c>
      <c r="H548" s="147">
        <v>4725</v>
      </c>
      <c r="I548" s="147" t="s">
        <v>220</v>
      </c>
      <c r="J548" s="158">
        <v>12</v>
      </c>
      <c r="K548" s="147" t="s">
        <v>64</v>
      </c>
      <c r="L548" s="148" t="s">
        <v>221</v>
      </c>
      <c r="M548" s="147" t="s">
        <v>99</v>
      </c>
      <c r="N548" s="146" t="s">
        <v>91</v>
      </c>
      <c r="O548" s="146">
        <v>12</v>
      </c>
      <c r="P548" s="148">
        <v>12</v>
      </c>
      <c r="Q548" s="148"/>
      <c r="R548" s="147"/>
      <c r="S548" s="149">
        <f>TABLAINV[[#This Row],[Conteo Físico]]-TABLAINV[[#This Row],[Cant. UND]]</f>
        <v>0</v>
      </c>
      <c r="T5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8" s="150" t="str">
        <f>IFERROR(IF(MOD(TABLAINV[[#This Row],[C]],2)=0,"PAR","IMPAR"),"Zona")</f>
        <v>IMPAR</v>
      </c>
      <c r="W548" s="151"/>
      <c r="X548" s="152">
        <f>IFERROR(IF(TABLAINV[[#This Row],[Cant. UND]]=0,TABLAINV[[#This Row],[PMV]]*TABLAINV[[#This Row],[Conteo Físico]],TABLAINV[[#This Row],[PMV]]*TABLAINV[[#This Row],[Cant. UND]]),0)</f>
        <v>0</v>
      </c>
      <c r="Y548" s="152">
        <f>IFERROR(ABS(TABLAINV[[#This Row],[PMV]]*TABLAINV[[#This Row],[Diferencia]]),0)</f>
        <v>0</v>
      </c>
      <c r="Z548" s="153">
        <f>IFERROR(VLOOKUP(TABLAINV[[#This Row],[Codigo Estado]],unds!O:P,2,0),"PEND.")</f>
        <v>2001</v>
      </c>
      <c r="AA548" s="153" t="str">
        <f t="shared" si="28"/>
        <v>CD09</v>
      </c>
      <c r="AB548" s="159">
        <f t="shared" ca="1" si="29"/>
        <v>45828</v>
      </c>
    </row>
    <row r="549" spans="1:28" s="156" customFormat="1" ht="24" customHeight="1" x14ac:dyDescent="0.2">
      <c r="A549" s="157" t="str">
        <f t="shared" si="27"/>
        <v>MRC01</v>
      </c>
      <c r="B549" s="145" t="str">
        <f>IF(TABLAINV[[#This Row],[Z]]="","",D549&amp;"."&amp;TEXT(E549,"000")&amp;"."&amp;TEXT(F549,"000")&amp;"."&amp;TEXT(G549,"000"))</f>
        <v>MR.C01.136.002</v>
      </c>
      <c r="C549" s="146"/>
      <c r="D549" s="147" t="s">
        <v>95</v>
      </c>
      <c r="E549" s="147" t="s">
        <v>96</v>
      </c>
      <c r="F549" s="147">
        <v>136</v>
      </c>
      <c r="G549" s="147">
        <v>2</v>
      </c>
      <c r="H549" s="147">
        <v>143830</v>
      </c>
      <c r="I549" s="147" t="s">
        <v>222</v>
      </c>
      <c r="J549" s="158">
        <v>3</v>
      </c>
      <c r="K549" s="147" t="s">
        <v>64</v>
      </c>
      <c r="L549" s="148" t="s">
        <v>115</v>
      </c>
      <c r="M549" s="147" t="s">
        <v>99</v>
      </c>
      <c r="N549" s="146" t="s">
        <v>91</v>
      </c>
      <c r="O549" s="146">
        <v>3</v>
      </c>
      <c r="P549" s="148">
        <v>3</v>
      </c>
      <c r="Q549" s="148"/>
      <c r="R549" s="147"/>
      <c r="S549" s="149">
        <f>TABLAINV[[#This Row],[Conteo Físico]]-TABLAINV[[#This Row],[Cant. UND]]</f>
        <v>0</v>
      </c>
      <c r="T5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9" s="150" t="str">
        <f>IFERROR(IF(MOD(TABLAINV[[#This Row],[C]],2)=0,"PAR","IMPAR"),"Zona")</f>
        <v>PAR</v>
      </c>
      <c r="W549" s="151"/>
      <c r="X549" s="152">
        <f>IFERROR(IF(TABLAINV[[#This Row],[Cant. UND]]=0,TABLAINV[[#This Row],[PMV]]*TABLAINV[[#This Row],[Conteo Físico]],TABLAINV[[#This Row],[PMV]]*TABLAINV[[#This Row],[Cant. UND]]),0)</f>
        <v>0</v>
      </c>
      <c r="Y549" s="152">
        <f>IFERROR(ABS(TABLAINV[[#This Row],[PMV]]*TABLAINV[[#This Row],[Diferencia]]),0)</f>
        <v>0</v>
      </c>
      <c r="Z549" s="153">
        <f>IFERROR(VLOOKUP(TABLAINV[[#This Row],[Codigo Estado]],unds!O:P,2,0),"PEND.")</f>
        <v>2001</v>
      </c>
      <c r="AA549" s="153" t="str">
        <f t="shared" si="28"/>
        <v>CD09</v>
      </c>
      <c r="AB549" s="159">
        <f t="shared" ca="1" si="29"/>
        <v>45828</v>
      </c>
    </row>
    <row r="550" spans="1:28" s="156" customFormat="1" ht="24" customHeight="1" x14ac:dyDescent="0.2">
      <c r="A550" s="157" t="str">
        <f t="shared" si="27"/>
        <v>MRC01</v>
      </c>
      <c r="B550" s="145" t="str">
        <f>IF(TABLAINV[[#This Row],[Z]]="","",D550&amp;"."&amp;TEXT(E550,"000")&amp;"."&amp;TEXT(F550,"000")&amp;"."&amp;TEXT(G550,"000"))</f>
        <v>MR.C01.136.002</v>
      </c>
      <c r="C550" s="146"/>
      <c r="D550" s="147" t="s">
        <v>95</v>
      </c>
      <c r="E550" s="147" t="s">
        <v>96</v>
      </c>
      <c r="F550" s="147">
        <v>136</v>
      </c>
      <c r="G550" s="147">
        <v>2</v>
      </c>
      <c r="H550" s="147">
        <v>567792</v>
      </c>
      <c r="I550" s="147" t="s">
        <v>223</v>
      </c>
      <c r="J550" s="158">
        <v>13</v>
      </c>
      <c r="K550" s="147" t="s">
        <v>64</v>
      </c>
      <c r="L550" s="148" t="s">
        <v>184</v>
      </c>
      <c r="M550" s="147" t="s">
        <v>99</v>
      </c>
      <c r="N550" s="146" t="s">
        <v>91</v>
      </c>
      <c r="O550" s="146">
        <v>13</v>
      </c>
      <c r="P550" s="148">
        <v>13</v>
      </c>
      <c r="Q550" s="148"/>
      <c r="R550" s="147"/>
      <c r="S550" s="149">
        <f>TABLAINV[[#This Row],[Conteo Físico]]-TABLAINV[[#This Row],[Cant. UND]]</f>
        <v>0</v>
      </c>
      <c r="T5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0" s="150" t="str">
        <f>IFERROR(IF(MOD(TABLAINV[[#This Row],[C]],2)=0,"PAR","IMPAR"),"Zona")</f>
        <v>PAR</v>
      </c>
      <c r="W550" s="151"/>
      <c r="X550" s="152">
        <f>IFERROR(IF(TABLAINV[[#This Row],[Cant. UND]]=0,TABLAINV[[#This Row],[PMV]]*TABLAINV[[#This Row],[Conteo Físico]],TABLAINV[[#This Row],[PMV]]*TABLAINV[[#This Row],[Cant. UND]]),0)</f>
        <v>0</v>
      </c>
      <c r="Y550" s="152">
        <f>IFERROR(ABS(TABLAINV[[#This Row],[PMV]]*TABLAINV[[#This Row],[Diferencia]]),0)</f>
        <v>0</v>
      </c>
      <c r="Z550" s="153">
        <f>IFERROR(VLOOKUP(TABLAINV[[#This Row],[Codigo Estado]],unds!O:P,2,0),"PEND.")</f>
        <v>2001</v>
      </c>
      <c r="AA550" s="153" t="str">
        <f t="shared" si="28"/>
        <v>CD09</v>
      </c>
      <c r="AB550" s="159">
        <f t="shared" ca="1" si="29"/>
        <v>45828</v>
      </c>
    </row>
    <row r="551" spans="1:28" s="156" customFormat="1" ht="24" customHeight="1" x14ac:dyDescent="0.2">
      <c r="A551" s="157" t="str">
        <f t="shared" si="27"/>
        <v>MRC01</v>
      </c>
      <c r="B551" s="145" t="str">
        <f>IF(TABLAINV[[#This Row],[Z]]="","",D551&amp;"."&amp;TEXT(E551,"000")&amp;"."&amp;TEXT(F551,"000")&amp;"."&amp;TEXT(G551,"000"))</f>
        <v>MR.C01.136.002</v>
      </c>
      <c r="C551" s="146"/>
      <c r="D551" s="147" t="s">
        <v>95</v>
      </c>
      <c r="E551" s="147" t="s">
        <v>96</v>
      </c>
      <c r="F551" s="147">
        <v>136</v>
      </c>
      <c r="G551" s="147">
        <v>2</v>
      </c>
      <c r="H551" s="147">
        <v>735373003</v>
      </c>
      <c r="I551" s="147" t="s">
        <v>224</v>
      </c>
      <c r="J551" s="158">
        <v>3</v>
      </c>
      <c r="K551" s="147" t="s">
        <v>64</v>
      </c>
      <c r="L551" s="148" t="s">
        <v>113</v>
      </c>
      <c r="M551" s="147" t="s">
        <v>99</v>
      </c>
      <c r="N551" s="146" t="s">
        <v>91</v>
      </c>
      <c r="O551" s="146">
        <v>3</v>
      </c>
      <c r="P551" s="148">
        <v>3</v>
      </c>
      <c r="Q551" s="148"/>
      <c r="R551" s="147"/>
      <c r="S551" s="149">
        <f>TABLAINV[[#This Row],[Conteo Físico]]-TABLAINV[[#This Row],[Cant. UND]]</f>
        <v>0</v>
      </c>
      <c r="T5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1" s="150" t="str">
        <f>IFERROR(IF(MOD(TABLAINV[[#This Row],[C]],2)=0,"PAR","IMPAR"),"Zona")</f>
        <v>PAR</v>
      </c>
      <c r="W551" s="151"/>
      <c r="X551" s="152">
        <f>IFERROR(IF(TABLAINV[[#This Row],[Cant. UND]]=0,TABLAINV[[#This Row],[PMV]]*TABLAINV[[#This Row],[Conteo Físico]],TABLAINV[[#This Row],[PMV]]*TABLAINV[[#This Row],[Cant. UND]]),0)</f>
        <v>0</v>
      </c>
      <c r="Y551" s="152">
        <f>IFERROR(ABS(TABLAINV[[#This Row],[PMV]]*TABLAINV[[#This Row],[Diferencia]]),0)</f>
        <v>0</v>
      </c>
      <c r="Z551" s="153">
        <f>IFERROR(VLOOKUP(TABLAINV[[#This Row],[Codigo Estado]],unds!O:P,2,0),"PEND.")</f>
        <v>2001</v>
      </c>
      <c r="AA551" s="153" t="str">
        <f t="shared" si="28"/>
        <v>CD09</v>
      </c>
      <c r="AB551" s="159">
        <f t="shared" ca="1" si="29"/>
        <v>45828</v>
      </c>
    </row>
    <row r="552" spans="1:28" s="156" customFormat="1" ht="24" customHeight="1" x14ac:dyDescent="0.2">
      <c r="A552" s="157" t="str">
        <f t="shared" si="27"/>
        <v>MRC01</v>
      </c>
      <c r="B552" s="145" t="str">
        <f>IF(TABLAINV[[#This Row],[Z]]="","",D552&amp;"."&amp;TEXT(E552,"000")&amp;"."&amp;TEXT(F552,"000")&amp;"."&amp;TEXT(G552,"000"))</f>
        <v>MR.C01.136.003</v>
      </c>
      <c r="C552" s="146"/>
      <c r="D552" s="147" t="s">
        <v>95</v>
      </c>
      <c r="E552" s="147" t="s">
        <v>96</v>
      </c>
      <c r="F552" s="147">
        <v>136</v>
      </c>
      <c r="G552" s="147">
        <v>3</v>
      </c>
      <c r="H552" s="147">
        <v>374078</v>
      </c>
      <c r="I552" s="147" t="s">
        <v>225</v>
      </c>
      <c r="J552" s="158">
        <v>10</v>
      </c>
      <c r="K552" s="147" t="s">
        <v>64</v>
      </c>
      <c r="L552" s="148" t="s">
        <v>212</v>
      </c>
      <c r="M552" s="147" t="s">
        <v>99</v>
      </c>
      <c r="N552" s="146" t="s">
        <v>91</v>
      </c>
      <c r="O552" s="146">
        <v>10</v>
      </c>
      <c r="P552" s="148">
        <v>10</v>
      </c>
      <c r="Q552" s="148"/>
      <c r="R552" s="147"/>
      <c r="S552" s="149">
        <f>TABLAINV[[#This Row],[Conteo Físico]]-TABLAINV[[#This Row],[Cant. UND]]</f>
        <v>0</v>
      </c>
      <c r="T5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2" s="150" t="str">
        <f>IFERROR(IF(MOD(TABLAINV[[#This Row],[C]],2)=0,"PAR","IMPAR"),"Zona")</f>
        <v>PAR</v>
      </c>
      <c r="W552" s="151"/>
      <c r="X552" s="152">
        <f>IFERROR(IF(TABLAINV[[#This Row],[Cant. UND]]=0,TABLAINV[[#This Row],[PMV]]*TABLAINV[[#This Row],[Conteo Físico]],TABLAINV[[#This Row],[PMV]]*TABLAINV[[#This Row],[Cant. UND]]),0)</f>
        <v>0</v>
      </c>
      <c r="Y552" s="152">
        <f>IFERROR(ABS(TABLAINV[[#This Row],[PMV]]*TABLAINV[[#This Row],[Diferencia]]),0)</f>
        <v>0</v>
      </c>
      <c r="Z552" s="153">
        <f>IFERROR(VLOOKUP(TABLAINV[[#This Row],[Codigo Estado]],unds!O:P,2,0),"PEND.")</f>
        <v>2001</v>
      </c>
      <c r="AA552" s="153" t="str">
        <f t="shared" si="28"/>
        <v>CD09</v>
      </c>
      <c r="AB552" s="159">
        <f t="shared" ca="1" si="29"/>
        <v>45828</v>
      </c>
    </row>
    <row r="553" spans="1:28" s="156" customFormat="1" ht="24" customHeight="1" x14ac:dyDescent="0.2">
      <c r="A553" s="157" t="str">
        <f t="shared" si="27"/>
        <v>MRC01</v>
      </c>
      <c r="B553" s="145" t="str">
        <f>IF(TABLAINV[[#This Row],[Z]]="","",D553&amp;"."&amp;TEXT(E553,"000")&amp;"."&amp;TEXT(F553,"000")&amp;"."&amp;TEXT(G553,"000"))</f>
        <v>MR.C01.136.003</v>
      </c>
      <c r="C553" s="146"/>
      <c r="D553" s="147" t="s">
        <v>95</v>
      </c>
      <c r="E553" s="147" t="s">
        <v>96</v>
      </c>
      <c r="F553" s="147">
        <v>136</v>
      </c>
      <c r="G553" s="147">
        <v>3</v>
      </c>
      <c r="H553" s="147">
        <v>4764</v>
      </c>
      <c r="I553" s="147" t="s">
        <v>226</v>
      </c>
      <c r="J553" s="158">
        <v>13</v>
      </c>
      <c r="K553" s="147" t="s">
        <v>64</v>
      </c>
      <c r="L553" s="148" t="s">
        <v>161</v>
      </c>
      <c r="M553" s="147" t="s">
        <v>99</v>
      </c>
      <c r="N553" s="146" t="s">
        <v>91</v>
      </c>
      <c r="O553" s="146">
        <v>13</v>
      </c>
      <c r="P553" s="148">
        <v>13</v>
      </c>
      <c r="Q553" s="148"/>
      <c r="R553" s="147"/>
      <c r="S553" s="149">
        <f>TABLAINV[[#This Row],[Conteo Físico]]-TABLAINV[[#This Row],[Cant. UND]]</f>
        <v>0</v>
      </c>
      <c r="T5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3" s="150" t="str">
        <f>IFERROR(IF(MOD(TABLAINV[[#This Row],[C]],2)=0,"PAR","IMPAR"),"Zona")</f>
        <v>PAR</v>
      </c>
      <c r="W553" s="151"/>
      <c r="X553" s="152">
        <f>IFERROR(IF(TABLAINV[[#This Row],[Cant. UND]]=0,TABLAINV[[#This Row],[PMV]]*TABLAINV[[#This Row],[Conteo Físico]],TABLAINV[[#This Row],[PMV]]*TABLAINV[[#This Row],[Cant. UND]]),0)</f>
        <v>0</v>
      </c>
      <c r="Y553" s="152">
        <f>IFERROR(ABS(TABLAINV[[#This Row],[PMV]]*TABLAINV[[#This Row],[Diferencia]]),0)</f>
        <v>0</v>
      </c>
      <c r="Z553" s="153">
        <f>IFERROR(VLOOKUP(TABLAINV[[#This Row],[Codigo Estado]],unds!O:P,2,0),"PEND.")</f>
        <v>2001</v>
      </c>
      <c r="AA553" s="153" t="str">
        <f t="shared" si="28"/>
        <v>CD09</v>
      </c>
      <c r="AB553" s="159">
        <f t="shared" ca="1" si="29"/>
        <v>45828</v>
      </c>
    </row>
    <row r="554" spans="1:28" s="156" customFormat="1" ht="24" customHeight="1" x14ac:dyDescent="0.2">
      <c r="A554" s="157" t="str">
        <f t="shared" si="27"/>
        <v>MRC01</v>
      </c>
      <c r="B554" s="145" t="str">
        <f>IF(TABLAINV[[#This Row],[Z]]="","",D554&amp;"."&amp;TEXT(E554,"000")&amp;"."&amp;TEXT(F554,"000")&amp;"."&amp;TEXT(G554,"000"))</f>
        <v>MR.C01.136.003</v>
      </c>
      <c r="C554" s="146"/>
      <c r="D554" s="147" t="s">
        <v>95</v>
      </c>
      <c r="E554" s="147" t="s">
        <v>96</v>
      </c>
      <c r="F554" s="147">
        <v>136</v>
      </c>
      <c r="G554" s="147">
        <v>3</v>
      </c>
      <c r="H554" s="147">
        <v>768637002</v>
      </c>
      <c r="I554" s="147" t="s">
        <v>227</v>
      </c>
      <c r="J554" s="158">
        <v>12</v>
      </c>
      <c r="K554" s="147" t="s">
        <v>64</v>
      </c>
      <c r="L554" s="148" t="s">
        <v>98</v>
      </c>
      <c r="M554" s="147" t="s">
        <v>99</v>
      </c>
      <c r="N554" s="146" t="s">
        <v>91</v>
      </c>
      <c r="O554" s="146">
        <v>12</v>
      </c>
      <c r="P554" s="148">
        <v>12</v>
      </c>
      <c r="Q554" s="148"/>
      <c r="R554" s="147"/>
      <c r="S554" s="149">
        <f>TABLAINV[[#This Row],[Conteo Físico]]-TABLAINV[[#This Row],[Cant. UND]]</f>
        <v>0</v>
      </c>
      <c r="T5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4" s="150" t="str">
        <f>IFERROR(IF(MOD(TABLAINV[[#This Row],[C]],2)=0,"PAR","IMPAR"),"Zona")</f>
        <v>PAR</v>
      </c>
      <c r="W554" s="151"/>
      <c r="X554" s="152">
        <f>IFERROR(IF(TABLAINV[[#This Row],[Cant. UND]]=0,TABLAINV[[#This Row],[PMV]]*TABLAINV[[#This Row],[Conteo Físico]],TABLAINV[[#This Row],[PMV]]*TABLAINV[[#This Row],[Cant. UND]]),0)</f>
        <v>0</v>
      </c>
      <c r="Y554" s="152">
        <f>IFERROR(ABS(TABLAINV[[#This Row],[PMV]]*TABLAINV[[#This Row],[Diferencia]]),0)</f>
        <v>0</v>
      </c>
      <c r="Z554" s="153">
        <f>IFERROR(VLOOKUP(TABLAINV[[#This Row],[Codigo Estado]],unds!O:P,2,0),"PEND.")</f>
        <v>2001</v>
      </c>
      <c r="AA554" s="153" t="str">
        <f t="shared" si="28"/>
        <v>CD09</v>
      </c>
      <c r="AB554" s="159">
        <f t="shared" ca="1" si="29"/>
        <v>45828</v>
      </c>
    </row>
    <row r="555" spans="1:28" s="156" customFormat="1" ht="24" customHeight="1" x14ac:dyDescent="0.2">
      <c r="A555" s="157" t="str">
        <f t="shared" si="27"/>
        <v>MRC01</v>
      </c>
      <c r="B555" s="145" t="str">
        <f>IF(TABLAINV[[#This Row],[Z]]="","",D555&amp;"."&amp;TEXT(E555,"000")&amp;"."&amp;TEXT(F555,"000")&amp;"."&amp;TEXT(G555,"000"))</f>
        <v>MR.C01.136.003</v>
      </c>
      <c r="C555" s="146"/>
      <c r="D555" s="147" t="s">
        <v>95</v>
      </c>
      <c r="E555" s="147" t="s">
        <v>96</v>
      </c>
      <c r="F555" s="147">
        <v>136</v>
      </c>
      <c r="G555" s="147">
        <v>3</v>
      </c>
      <c r="H555" s="147">
        <v>789727</v>
      </c>
      <c r="I555" s="147" t="s">
        <v>228</v>
      </c>
      <c r="J555" s="158">
        <v>2</v>
      </c>
      <c r="K555" s="147" t="s">
        <v>64</v>
      </c>
      <c r="L555" s="148" t="s">
        <v>98</v>
      </c>
      <c r="M555" s="147" t="s">
        <v>99</v>
      </c>
      <c r="N555" s="146" t="s">
        <v>91</v>
      </c>
      <c r="O555" s="146">
        <v>2</v>
      </c>
      <c r="P555" s="148">
        <v>2</v>
      </c>
      <c r="Q555" s="148"/>
      <c r="R555" s="147"/>
      <c r="S555" s="149">
        <f>TABLAINV[[#This Row],[Conteo Físico]]-TABLAINV[[#This Row],[Cant. UND]]</f>
        <v>0</v>
      </c>
      <c r="T5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5" s="150" t="str">
        <f>IFERROR(IF(MOD(TABLAINV[[#This Row],[C]],2)=0,"PAR","IMPAR"),"Zona")</f>
        <v>PAR</v>
      </c>
      <c r="W555" s="151"/>
      <c r="X555" s="152">
        <f>IFERROR(IF(TABLAINV[[#This Row],[Cant. UND]]=0,TABLAINV[[#This Row],[PMV]]*TABLAINV[[#This Row],[Conteo Físico]],TABLAINV[[#This Row],[PMV]]*TABLAINV[[#This Row],[Cant. UND]]),0)</f>
        <v>0</v>
      </c>
      <c r="Y555" s="152">
        <f>IFERROR(ABS(TABLAINV[[#This Row],[PMV]]*TABLAINV[[#This Row],[Diferencia]]),0)</f>
        <v>0</v>
      </c>
      <c r="Z555" s="153">
        <f>IFERROR(VLOOKUP(TABLAINV[[#This Row],[Codigo Estado]],unds!O:P,2,0),"PEND.")</f>
        <v>2001</v>
      </c>
      <c r="AA555" s="153" t="str">
        <f t="shared" si="28"/>
        <v>CD09</v>
      </c>
      <c r="AB555" s="159">
        <f t="shared" ca="1" si="29"/>
        <v>45828</v>
      </c>
    </row>
    <row r="556" spans="1:28" s="156" customFormat="1" ht="24" customHeight="1" x14ac:dyDescent="0.2">
      <c r="A556" s="157" t="str">
        <f t="shared" si="27"/>
        <v>MRC01</v>
      </c>
      <c r="B556" s="145" t="str">
        <f>IF(TABLAINV[[#This Row],[Z]]="","",D556&amp;"."&amp;TEXT(E556,"000")&amp;"."&amp;TEXT(F556,"000")&amp;"."&amp;TEXT(G556,"000"))</f>
        <v>MR.C01.137.001</v>
      </c>
      <c r="C556" s="146"/>
      <c r="D556" s="147" t="s">
        <v>95</v>
      </c>
      <c r="E556" s="147" t="s">
        <v>96</v>
      </c>
      <c r="F556" s="147">
        <v>137</v>
      </c>
      <c r="G556" s="147">
        <v>1</v>
      </c>
      <c r="H556" s="147">
        <v>4232</v>
      </c>
      <c r="I556" s="147" t="s">
        <v>217</v>
      </c>
      <c r="J556" s="158">
        <v>19</v>
      </c>
      <c r="K556" s="147" t="s">
        <v>64</v>
      </c>
      <c r="L556" s="148" t="s">
        <v>218</v>
      </c>
      <c r="M556" s="147" t="s">
        <v>99</v>
      </c>
      <c r="N556" s="146" t="s">
        <v>91</v>
      </c>
      <c r="O556" s="146">
        <v>19</v>
      </c>
      <c r="P556" s="148">
        <v>19</v>
      </c>
      <c r="Q556" s="148"/>
      <c r="R556" s="147"/>
      <c r="S556" s="149">
        <f>TABLAINV[[#This Row],[Conteo Físico]]-TABLAINV[[#This Row],[Cant. UND]]</f>
        <v>0</v>
      </c>
      <c r="T5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6" s="150" t="str">
        <f>IFERROR(IF(MOD(TABLAINV[[#This Row],[C]],2)=0,"PAR","IMPAR"),"Zona")</f>
        <v>IMPAR</v>
      </c>
      <c r="W556" s="151"/>
      <c r="X556" s="152">
        <f>IFERROR(IF(TABLAINV[[#This Row],[Cant. UND]]=0,TABLAINV[[#This Row],[PMV]]*TABLAINV[[#This Row],[Conteo Físico]],TABLAINV[[#This Row],[PMV]]*TABLAINV[[#This Row],[Cant. UND]]),0)</f>
        <v>0</v>
      </c>
      <c r="Y556" s="152">
        <f>IFERROR(ABS(TABLAINV[[#This Row],[PMV]]*TABLAINV[[#This Row],[Diferencia]]),0)</f>
        <v>0</v>
      </c>
      <c r="Z556" s="153">
        <f>IFERROR(VLOOKUP(TABLAINV[[#This Row],[Codigo Estado]],unds!O:P,2,0),"PEND.")</f>
        <v>2001</v>
      </c>
      <c r="AA556" s="153" t="str">
        <f t="shared" si="28"/>
        <v>CD09</v>
      </c>
      <c r="AB556" s="159">
        <f t="shared" ca="1" si="29"/>
        <v>45828</v>
      </c>
    </row>
    <row r="557" spans="1:28" s="156" customFormat="1" ht="24" customHeight="1" x14ac:dyDescent="0.2">
      <c r="A557" s="157" t="str">
        <f t="shared" si="27"/>
        <v>MRC01</v>
      </c>
      <c r="B557" s="145" t="str">
        <f>IF(TABLAINV[[#This Row],[Z]]="","",D557&amp;"."&amp;TEXT(E557,"000")&amp;"."&amp;TEXT(F557,"000")&amp;"."&amp;TEXT(G557,"000"))</f>
        <v>MR.C01.137.001</v>
      </c>
      <c r="C557" s="146"/>
      <c r="D557" s="147" t="s">
        <v>95</v>
      </c>
      <c r="E557" s="147" t="s">
        <v>96</v>
      </c>
      <c r="F557" s="147">
        <v>137</v>
      </c>
      <c r="G557" s="147">
        <v>1</v>
      </c>
      <c r="H557" s="147">
        <v>735373003</v>
      </c>
      <c r="I557" s="147" t="s">
        <v>224</v>
      </c>
      <c r="J557" s="158">
        <v>4</v>
      </c>
      <c r="K557" s="147" t="s">
        <v>64</v>
      </c>
      <c r="L557" s="148" t="s">
        <v>113</v>
      </c>
      <c r="M557" s="147" t="s">
        <v>99</v>
      </c>
      <c r="N557" s="146" t="s">
        <v>91</v>
      </c>
      <c r="O557" s="146">
        <v>4</v>
      </c>
      <c r="P557" s="148">
        <v>4</v>
      </c>
      <c r="Q557" s="148"/>
      <c r="R557" s="147"/>
      <c r="S557" s="149">
        <f>TABLAINV[[#This Row],[Conteo Físico]]-TABLAINV[[#This Row],[Cant. UND]]</f>
        <v>0</v>
      </c>
      <c r="T5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7" s="150" t="str">
        <f>IFERROR(IF(MOD(TABLAINV[[#This Row],[C]],2)=0,"PAR","IMPAR"),"Zona")</f>
        <v>IMPAR</v>
      </c>
      <c r="W557" s="151"/>
      <c r="X557" s="152">
        <f>IFERROR(IF(TABLAINV[[#This Row],[Cant. UND]]=0,TABLAINV[[#This Row],[PMV]]*TABLAINV[[#This Row],[Conteo Físico]],TABLAINV[[#This Row],[PMV]]*TABLAINV[[#This Row],[Cant. UND]]),0)</f>
        <v>0</v>
      </c>
      <c r="Y557" s="152">
        <f>IFERROR(ABS(TABLAINV[[#This Row],[PMV]]*TABLAINV[[#This Row],[Diferencia]]),0)</f>
        <v>0</v>
      </c>
      <c r="Z557" s="153">
        <f>IFERROR(VLOOKUP(TABLAINV[[#This Row],[Codigo Estado]],unds!O:P,2,0),"PEND.")</f>
        <v>2001</v>
      </c>
      <c r="AA557" s="153" t="str">
        <f t="shared" si="28"/>
        <v>CD09</v>
      </c>
      <c r="AB557" s="159">
        <f t="shared" ca="1" si="29"/>
        <v>45828</v>
      </c>
    </row>
    <row r="558" spans="1:28" s="156" customFormat="1" ht="24" customHeight="1" x14ac:dyDescent="0.2">
      <c r="A558" s="157" t="str">
        <f t="shared" si="27"/>
        <v>MRC01</v>
      </c>
      <c r="B558" s="145" t="str">
        <f>IF(TABLAINV[[#This Row],[Z]]="","",D558&amp;"."&amp;TEXT(E558,"000")&amp;"."&amp;TEXT(F558,"000")&amp;"."&amp;TEXT(G558,"000"))</f>
        <v>MR.C01.137.003</v>
      </c>
      <c r="C558" s="146"/>
      <c r="D558" s="147" t="s">
        <v>95</v>
      </c>
      <c r="E558" s="147" t="s">
        <v>96</v>
      </c>
      <c r="F558" s="147">
        <v>137</v>
      </c>
      <c r="G558" s="147">
        <v>3</v>
      </c>
      <c r="H558" s="147">
        <v>1024537</v>
      </c>
      <c r="I558" s="147" t="s">
        <v>229</v>
      </c>
      <c r="J558" s="158">
        <v>1</v>
      </c>
      <c r="K558" s="147" t="s">
        <v>64</v>
      </c>
      <c r="L558" s="148" t="s">
        <v>108</v>
      </c>
      <c r="M558" s="147" t="s">
        <v>99</v>
      </c>
      <c r="N558" s="146" t="s">
        <v>91</v>
      </c>
      <c r="O558" s="146">
        <v>1</v>
      </c>
      <c r="P558" s="148">
        <v>1</v>
      </c>
      <c r="Q558" s="148"/>
      <c r="R558" s="147"/>
      <c r="S558" s="149">
        <f>TABLAINV[[#This Row],[Conteo Físico]]-TABLAINV[[#This Row],[Cant. UND]]</f>
        <v>0</v>
      </c>
      <c r="T5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8" s="150" t="str">
        <f>IFERROR(IF(MOD(TABLAINV[[#This Row],[C]],2)=0,"PAR","IMPAR"),"Zona")</f>
        <v>IMPAR</v>
      </c>
      <c r="W558" s="151"/>
      <c r="X558" s="152">
        <f>IFERROR(IF(TABLAINV[[#This Row],[Cant. UND]]=0,TABLAINV[[#This Row],[PMV]]*TABLAINV[[#This Row],[Conteo Físico]],TABLAINV[[#This Row],[PMV]]*TABLAINV[[#This Row],[Cant. UND]]),0)</f>
        <v>0</v>
      </c>
      <c r="Y558" s="152">
        <f>IFERROR(ABS(TABLAINV[[#This Row],[PMV]]*TABLAINV[[#This Row],[Diferencia]]),0)</f>
        <v>0</v>
      </c>
      <c r="Z558" s="153">
        <f>IFERROR(VLOOKUP(TABLAINV[[#This Row],[Codigo Estado]],unds!O:P,2,0),"PEND.")</f>
        <v>2001</v>
      </c>
      <c r="AA558" s="153" t="str">
        <f t="shared" si="28"/>
        <v>CD09</v>
      </c>
      <c r="AB558" s="159">
        <f t="shared" ca="1" si="29"/>
        <v>45828</v>
      </c>
    </row>
    <row r="559" spans="1:28" s="156" customFormat="1" ht="24" customHeight="1" x14ac:dyDescent="0.2">
      <c r="A559" s="157" t="str">
        <f t="shared" ref="A559:A622" si="30">D559&amp;E559</f>
        <v>MRC01</v>
      </c>
      <c r="B559" s="145" t="str">
        <f>IF(TABLAINV[[#This Row],[Z]]="","",D559&amp;"."&amp;TEXT(E559,"000")&amp;"."&amp;TEXT(F559,"000")&amp;"."&amp;TEXT(G559,"000"))</f>
        <v>MR.C01.137.003</v>
      </c>
      <c r="C559" s="146"/>
      <c r="D559" s="147" t="s">
        <v>95</v>
      </c>
      <c r="E559" s="147" t="s">
        <v>96</v>
      </c>
      <c r="F559" s="147">
        <v>137</v>
      </c>
      <c r="G559" s="147">
        <v>3</v>
      </c>
      <c r="H559" s="147">
        <v>464457</v>
      </c>
      <c r="I559" s="147" t="s">
        <v>230</v>
      </c>
      <c r="J559" s="158">
        <v>3</v>
      </c>
      <c r="K559" s="147" t="s">
        <v>64</v>
      </c>
      <c r="L559" s="148" t="s">
        <v>184</v>
      </c>
      <c r="M559" s="147" t="s">
        <v>99</v>
      </c>
      <c r="N559" s="146" t="s">
        <v>91</v>
      </c>
      <c r="O559" s="146">
        <v>3</v>
      </c>
      <c r="P559" s="148">
        <v>3</v>
      </c>
      <c r="Q559" s="148"/>
      <c r="R559" s="147"/>
      <c r="S559" s="149">
        <f>TABLAINV[[#This Row],[Conteo Físico]]-TABLAINV[[#This Row],[Cant. UND]]</f>
        <v>0</v>
      </c>
      <c r="T5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9" s="150" t="str">
        <f>IFERROR(IF(MOD(TABLAINV[[#This Row],[C]],2)=0,"PAR","IMPAR"),"Zona")</f>
        <v>IMPAR</v>
      </c>
      <c r="W559" s="151"/>
      <c r="X559" s="152">
        <f>IFERROR(IF(TABLAINV[[#This Row],[Cant. UND]]=0,TABLAINV[[#This Row],[PMV]]*TABLAINV[[#This Row],[Conteo Físico]],TABLAINV[[#This Row],[PMV]]*TABLAINV[[#This Row],[Cant. UND]]),0)</f>
        <v>0</v>
      </c>
      <c r="Y559" s="152">
        <f>IFERROR(ABS(TABLAINV[[#This Row],[PMV]]*TABLAINV[[#This Row],[Diferencia]]),0)</f>
        <v>0</v>
      </c>
      <c r="Z559" s="153">
        <f>IFERROR(VLOOKUP(TABLAINV[[#This Row],[Codigo Estado]],unds!O:P,2,0),"PEND.")</f>
        <v>2001</v>
      </c>
      <c r="AA559" s="153" t="str">
        <f t="shared" ref="AA559:AA622" si="31">$AA$1</f>
        <v>CD09</v>
      </c>
      <c r="AB559" s="159">
        <f t="shared" ref="AB559:AB622" ca="1" si="32">TODAY()</f>
        <v>45828</v>
      </c>
    </row>
    <row r="560" spans="1:28" s="156" customFormat="1" ht="24" customHeight="1" x14ac:dyDescent="0.2">
      <c r="A560" s="157" t="str">
        <f t="shared" si="30"/>
        <v>MRC01</v>
      </c>
      <c r="B560" s="145" t="str">
        <f>IF(TABLAINV[[#This Row],[Z]]="","",D560&amp;"."&amp;TEXT(E560,"000")&amp;"."&amp;TEXT(F560,"000")&amp;"."&amp;TEXT(G560,"000"))</f>
        <v>MR.C01.137.003</v>
      </c>
      <c r="C560" s="146"/>
      <c r="D560" s="147" t="s">
        <v>95</v>
      </c>
      <c r="E560" s="147" t="s">
        <v>96</v>
      </c>
      <c r="F560" s="147">
        <v>137</v>
      </c>
      <c r="G560" s="147">
        <v>3</v>
      </c>
      <c r="H560" s="147">
        <v>49463007</v>
      </c>
      <c r="I560" s="147" t="s">
        <v>231</v>
      </c>
      <c r="J560" s="158">
        <v>9</v>
      </c>
      <c r="K560" s="147" t="s">
        <v>64</v>
      </c>
      <c r="L560" s="148" t="s">
        <v>115</v>
      </c>
      <c r="M560" s="147" t="s">
        <v>99</v>
      </c>
      <c r="N560" s="146" t="s">
        <v>91</v>
      </c>
      <c r="O560" s="146">
        <v>9</v>
      </c>
      <c r="P560" s="148">
        <v>9</v>
      </c>
      <c r="Q560" s="148"/>
      <c r="R560" s="147"/>
      <c r="S560" s="149">
        <f>TABLAINV[[#This Row],[Conteo Físico]]-TABLAINV[[#This Row],[Cant. UND]]</f>
        <v>0</v>
      </c>
      <c r="T5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0" s="150" t="str">
        <f>IFERROR(IF(MOD(TABLAINV[[#This Row],[C]],2)=0,"PAR","IMPAR"),"Zona")</f>
        <v>IMPAR</v>
      </c>
      <c r="W560" s="151"/>
      <c r="X560" s="152">
        <f>IFERROR(IF(TABLAINV[[#This Row],[Cant. UND]]=0,TABLAINV[[#This Row],[PMV]]*TABLAINV[[#This Row],[Conteo Físico]],TABLAINV[[#This Row],[PMV]]*TABLAINV[[#This Row],[Cant. UND]]),0)</f>
        <v>0</v>
      </c>
      <c r="Y560" s="152">
        <f>IFERROR(ABS(TABLAINV[[#This Row],[PMV]]*TABLAINV[[#This Row],[Diferencia]]),0)</f>
        <v>0</v>
      </c>
      <c r="Z560" s="153">
        <f>IFERROR(VLOOKUP(TABLAINV[[#This Row],[Codigo Estado]],unds!O:P,2,0),"PEND.")</f>
        <v>2001</v>
      </c>
      <c r="AA560" s="153" t="str">
        <f t="shared" si="31"/>
        <v>CD09</v>
      </c>
      <c r="AB560" s="159">
        <f t="shared" ca="1" si="32"/>
        <v>45828</v>
      </c>
    </row>
    <row r="561" spans="1:28" s="156" customFormat="1" ht="24" customHeight="1" x14ac:dyDescent="0.2">
      <c r="A561" s="157" t="str">
        <f t="shared" si="30"/>
        <v>MRC01</v>
      </c>
      <c r="B561" s="145" t="str">
        <f>IF(TABLAINV[[#This Row],[Z]]="","",D561&amp;"."&amp;TEXT(E561,"000")&amp;"."&amp;TEXT(F561,"000")&amp;"."&amp;TEXT(G561,"000"))</f>
        <v>MR.C01.137.003</v>
      </c>
      <c r="C561" s="146"/>
      <c r="D561" s="147" t="s">
        <v>95</v>
      </c>
      <c r="E561" s="147" t="s">
        <v>96</v>
      </c>
      <c r="F561" s="147">
        <v>137</v>
      </c>
      <c r="G561" s="147">
        <v>3</v>
      </c>
      <c r="H561" s="147">
        <v>954239004</v>
      </c>
      <c r="I561" s="147" t="s">
        <v>232</v>
      </c>
      <c r="J561" s="158">
        <v>2</v>
      </c>
      <c r="K561" s="147" t="s">
        <v>64</v>
      </c>
      <c r="L561" s="148" t="s">
        <v>233</v>
      </c>
      <c r="M561" s="147" t="s">
        <v>99</v>
      </c>
      <c r="N561" s="146" t="s">
        <v>91</v>
      </c>
      <c r="O561" s="146">
        <v>2</v>
      </c>
      <c r="P561" s="148">
        <v>2</v>
      </c>
      <c r="Q561" s="148"/>
      <c r="R561" s="147"/>
      <c r="S561" s="149">
        <f>TABLAINV[[#This Row],[Conteo Físico]]-TABLAINV[[#This Row],[Cant. UND]]</f>
        <v>0</v>
      </c>
      <c r="T5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1" s="150" t="str">
        <f>IFERROR(IF(MOD(TABLAINV[[#This Row],[C]],2)=0,"PAR","IMPAR"),"Zona")</f>
        <v>IMPAR</v>
      </c>
      <c r="W561" s="151"/>
      <c r="X561" s="152">
        <f>IFERROR(IF(TABLAINV[[#This Row],[Cant. UND]]=0,TABLAINV[[#This Row],[PMV]]*TABLAINV[[#This Row],[Conteo Físico]],TABLAINV[[#This Row],[PMV]]*TABLAINV[[#This Row],[Cant. UND]]),0)</f>
        <v>0</v>
      </c>
      <c r="Y561" s="152">
        <f>IFERROR(ABS(TABLAINV[[#This Row],[PMV]]*TABLAINV[[#This Row],[Diferencia]]),0)</f>
        <v>0</v>
      </c>
      <c r="Z561" s="153">
        <f>IFERROR(VLOOKUP(TABLAINV[[#This Row],[Codigo Estado]],unds!O:P,2,0),"PEND.")</f>
        <v>2001</v>
      </c>
      <c r="AA561" s="153" t="str">
        <f t="shared" si="31"/>
        <v>CD09</v>
      </c>
      <c r="AB561" s="159">
        <f t="shared" ca="1" si="32"/>
        <v>45828</v>
      </c>
    </row>
    <row r="562" spans="1:28" s="156" customFormat="1" ht="24" customHeight="1" x14ac:dyDescent="0.2">
      <c r="A562" s="157" t="str">
        <f t="shared" si="30"/>
        <v>MRC01</v>
      </c>
      <c r="B562" s="145" t="str">
        <f>IF(TABLAINV[[#This Row],[Z]]="","",D562&amp;"."&amp;TEXT(E562,"000")&amp;"."&amp;TEXT(F562,"000")&amp;"."&amp;TEXT(G562,"000"))</f>
        <v>MR.C01.138.001</v>
      </c>
      <c r="C562" s="146"/>
      <c r="D562" s="147" t="s">
        <v>95</v>
      </c>
      <c r="E562" s="147" t="s">
        <v>96</v>
      </c>
      <c r="F562" s="147">
        <v>138</v>
      </c>
      <c r="G562" s="147">
        <v>1</v>
      </c>
      <c r="H562" s="147">
        <v>115545</v>
      </c>
      <c r="I562" s="147" t="s">
        <v>234</v>
      </c>
      <c r="J562" s="158">
        <v>18</v>
      </c>
      <c r="K562" s="147" t="s">
        <v>64</v>
      </c>
      <c r="L562" s="148" t="s">
        <v>98</v>
      </c>
      <c r="M562" s="147" t="s">
        <v>99</v>
      </c>
      <c r="N562" s="146" t="s">
        <v>91</v>
      </c>
      <c r="O562" s="146">
        <v>18</v>
      </c>
      <c r="P562" s="148">
        <v>18</v>
      </c>
      <c r="Q562" s="148"/>
      <c r="R562" s="147"/>
      <c r="S562" s="149">
        <f>TABLAINV[[#This Row],[Conteo Físico]]-TABLAINV[[#This Row],[Cant. UND]]</f>
        <v>0</v>
      </c>
      <c r="T5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2" s="150" t="str">
        <f>IFERROR(IF(MOD(TABLAINV[[#This Row],[C]],2)=0,"PAR","IMPAR"),"Zona")</f>
        <v>PAR</v>
      </c>
      <c r="W562" s="151"/>
      <c r="X562" s="152">
        <f>IFERROR(IF(TABLAINV[[#This Row],[Cant. UND]]=0,TABLAINV[[#This Row],[PMV]]*TABLAINV[[#This Row],[Conteo Físico]],TABLAINV[[#This Row],[PMV]]*TABLAINV[[#This Row],[Cant. UND]]),0)</f>
        <v>0</v>
      </c>
      <c r="Y562" s="152">
        <f>IFERROR(ABS(TABLAINV[[#This Row],[PMV]]*TABLAINV[[#This Row],[Diferencia]]),0)</f>
        <v>0</v>
      </c>
      <c r="Z562" s="153">
        <f>IFERROR(VLOOKUP(TABLAINV[[#This Row],[Codigo Estado]],unds!O:P,2,0),"PEND.")</f>
        <v>2001</v>
      </c>
      <c r="AA562" s="153" t="str">
        <f t="shared" si="31"/>
        <v>CD09</v>
      </c>
      <c r="AB562" s="159">
        <f t="shared" ca="1" si="32"/>
        <v>45828</v>
      </c>
    </row>
    <row r="563" spans="1:28" s="156" customFormat="1" ht="24" customHeight="1" x14ac:dyDescent="0.2">
      <c r="A563" s="157" t="str">
        <f t="shared" si="30"/>
        <v>MRC01</v>
      </c>
      <c r="B563" s="145" t="str">
        <f>IF(TABLAINV[[#This Row],[Z]]="","",D563&amp;"."&amp;TEXT(E563,"000")&amp;"."&amp;TEXT(F563,"000")&amp;"."&amp;TEXT(G563,"000"))</f>
        <v>MR.C01.138.001</v>
      </c>
      <c r="C563" s="146"/>
      <c r="D563" s="147" t="s">
        <v>95</v>
      </c>
      <c r="E563" s="147" t="s">
        <v>96</v>
      </c>
      <c r="F563" s="147">
        <v>138</v>
      </c>
      <c r="G563" s="147">
        <v>1</v>
      </c>
      <c r="H563" s="147">
        <v>4258</v>
      </c>
      <c r="I563" s="147" t="s">
        <v>235</v>
      </c>
      <c r="J563" s="158">
        <v>12</v>
      </c>
      <c r="K563" s="147" t="s">
        <v>64</v>
      </c>
      <c r="L563" s="148" t="s">
        <v>236</v>
      </c>
      <c r="M563" s="147" t="s">
        <v>135</v>
      </c>
      <c r="N563" s="146" t="s">
        <v>91</v>
      </c>
      <c r="O563" s="146">
        <v>12</v>
      </c>
      <c r="P563" s="148">
        <v>12</v>
      </c>
      <c r="Q563" s="148"/>
      <c r="R563" s="147"/>
      <c r="S563" s="149">
        <f>TABLAINV[[#This Row],[Conteo Físico]]-TABLAINV[[#This Row],[Cant. UND]]</f>
        <v>0</v>
      </c>
      <c r="T5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3" s="150" t="str">
        <f>IFERROR(IF(MOD(TABLAINV[[#This Row],[C]],2)=0,"PAR","IMPAR"),"Zona")</f>
        <v>PAR</v>
      </c>
      <c r="W563" s="151"/>
      <c r="X563" s="152">
        <f>IFERROR(IF(TABLAINV[[#This Row],[Cant. UND]]=0,TABLAINV[[#This Row],[PMV]]*TABLAINV[[#This Row],[Conteo Físico]],TABLAINV[[#This Row],[PMV]]*TABLAINV[[#This Row],[Cant. UND]]),0)</f>
        <v>0</v>
      </c>
      <c r="Y563" s="152">
        <f>IFERROR(ABS(TABLAINV[[#This Row],[PMV]]*TABLAINV[[#This Row],[Diferencia]]),0)</f>
        <v>0</v>
      </c>
      <c r="Z563" s="153">
        <f>IFERROR(VLOOKUP(TABLAINV[[#This Row],[Codigo Estado]],unds!O:P,2,0),"PEND.")</f>
        <v>2001</v>
      </c>
      <c r="AA563" s="153" t="str">
        <f t="shared" si="31"/>
        <v>CD09</v>
      </c>
      <c r="AB563" s="159">
        <f t="shared" ca="1" si="32"/>
        <v>45828</v>
      </c>
    </row>
    <row r="564" spans="1:28" s="156" customFormat="1" ht="24" customHeight="1" x14ac:dyDescent="0.2">
      <c r="A564" s="157" t="str">
        <f t="shared" si="30"/>
        <v>MRC01</v>
      </c>
      <c r="B564" s="145" t="str">
        <f>IF(TABLAINV[[#This Row],[Z]]="","",D564&amp;"."&amp;TEXT(E564,"000")&amp;"."&amp;TEXT(F564,"000")&amp;"."&amp;TEXT(G564,"000"))</f>
        <v>MR.C01.138.001</v>
      </c>
      <c r="C564" s="146"/>
      <c r="D564" s="147" t="s">
        <v>95</v>
      </c>
      <c r="E564" s="147" t="s">
        <v>96</v>
      </c>
      <c r="F564" s="147">
        <v>138</v>
      </c>
      <c r="G564" s="147">
        <v>1</v>
      </c>
      <c r="H564" s="147">
        <v>787637</v>
      </c>
      <c r="I564" s="147" t="s">
        <v>237</v>
      </c>
      <c r="J564" s="158">
        <v>6</v>
      </c>
      <c r="K564" s="147" t="s">
        <v>64</v>
      </c>
      <c r="L564" s="148" t="s">
        <v>164</v>
      </c>
      <c r="M564" s="147" t="s">
        <v>99</v>
      </c>
      <c r="N564" s="146" t="s">
        <v>91</v>
      </c>
      <c r="O564" s="146">
        <v>6</v>
      </c>
      <c r="P564" s="148">
        <v>6</v>
      </c>
      <c r="Q564" s="148"/>
      <c r="R564" s="147"/>
      <c r="S564" s="149">
        <f>TABLAINV[[#This Row],[Conteo Físico]]-TABLAINV[[#This Row],[Cant. UND]]</f>
        <v>0</v>
      </c>
      <c r="T5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4" s="150" t="str">
        <f>IFERROR(IF(MOD(TABLAINV[[#This Row],[C]],2)=0,"PAR","IMPAR"),"Zona")</f>
        <v>PAR</v>
      </c>
      <c r="W564" s="151"/>
      <c r="X564" s="152">
        <f>IFERROR(IF(TABLAINV[[#This Row],[Cant. UND]]=0,TABLAINV[[#This Row],[PMV]]*TABLAINV[[#This Row],[Conteo Físico]],TABLAINV[[#This Row],[PMV]]*TABLAINV[[#This Row],[Cant. UND]]),0)</f>
        <v>0</v>
      </c>
      <c r="Y564" s="152">
        <f>IFERROR(ABS(TABLAINV[[#This Row],[PMV]]*TABLAINV[[#This Row],[Diferencia]]),0)</f>
        <v>0</v>
      </c>
      <c r="Z564" s="153">
        <f>IFERROR(VLOOKUP(TABLAINV[[#This Row],[Codigo Estado]],unds!O:P,2,0),"PEND.")</f>
        <v>2001</v>
      </c>
      <c r="AA564" s="153" t="str">
        <f t="shared" si="31"/>
        <v>CD09</v>
      </c>
      <c r="AB564" s="159">
        <f t="shared" ca="1" si="32"/>
        <v>45828</v>
      </c>
    </row>
    <row r="565" spans="1:28" s="156" customFormat="1" ht="24" customHeight="1" x14ac:dyDescent="0.2">
      <c r="A565" s="157" t="str">
        <f t="shared" si="30"/>
        <v>MRC01</v>
      </c>
      <c r="B565" s="145" t="str">
        <f>IF(TABLAINV[[#This Row],[Z]]="","",D565&amp;"."&amp;TEXT(E565,"000")&amp;"."&amp;TEXT(F565,"000")&amp;"."&amp;TEXT(G565,"000"))</f>
        <v>MR.C01.138.002</v>
      </c>
      <c r="C565" s="146"/>
      <c r="D565" s="147" t="s">
        <v>95</v>
      </c>
      <c r="E565" s="147" t="s">
        <v>96</v>
      </c>
      <c r="F565" s="147">
        <v>138</v>
      </c>
      <c r="G565" s="147">
        <v>2</v>
      </c>
      <c r="H565" s="147">
        <v>4260</v>
      </c>
      <c r="I565" s="147" t="s">
        <v>238</v>
      </c>
      <c r="J565" s="158">
        <v>20</v>
      </c>
      <c r="K565" s="147" t="s">
        <v>64</v>
      </c>
      <c r="L565" s="148" t="s">
        <v>239</v>
      </c>
      <c r="M565" s="147" t="s">
        <v>135</v>
      </c>
      <c r="N565" s="146" t="s">
        <v>91</v>
      </c>
      <c r="O565" s="146">
        <v>20</v>
      </c>
      <c r="P565" s="148">
        <v>20</v>
      </c>
      <c r="Q565" s="148"/>
      <c r="R565" s="147"/>
      <c r="S565" s="149">
        <f>TABLAINV[[#This Row],[Conteo Físico]]-TABLAINV[[#This Row],[Cant. UND]]</f>
        <v>0</v>
      </c>
      <c r="T5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5" s="150" t="str">
        <f>IFERROR(IF(MOD(TABLAINV[[#This Row],[C]],2)=0,"PAR","IMPAR"),"Zona")</f>
        <v>PAR</v>
      </c>
      <c r="W565" s="151"/>
      <c r="X565" s="152">
        <f>IFERROR(IF(TABLAINV[[#This Row],[Cant. UND]]=0,TABLAINV[[#This Row],[PMV]]*TABLAINV[[#This Row],[Conteo Físico]],TABLAINV[[#This Row],[PMV]]*TABLAINV[[#This Row],[Cant. UND]]),0)</f>
        <v>0</v>
      </c>
      <c r="Y565" s="152">
        <f>IFERROR(ABS(TABLAINV[[#This Row],[PMV]]*TABLAINV[[#This Row],[Diferencia]]),0)</f>
        <v>0</v>
      </c>
      <c r="Z565" s="153">
        <f>IFERROR(VLOOKUP(TABLAINV[[#This Row],[Codigo Estado]],unds!O:P,2,0),"PEND.")</f>
        <v>2001</v>
      </c>
      <c r="AA565" s="153" t="str">
        <f t="shared" si="31"/>
        <v>CD09</v>
      </c>
      <c r="AB565" s="159">
        <f t="shared" ca="1" si="32"/>
        <v>45828</v>
      </c>
    </row>
    <row r="566" spans="1:28" s="156" customFormat="1" ht="24" customHeight="1" x14ac:dyDescent="0.2">
      <c r="A566" s="157" t="str">
        <f t="shared" si="30"/>
        <v>MRC01</v>
      </c>
      <c r="B566" s="145" t="str">
        <f>IF(TABLAINV[[#This Row],[Z]]="","",D566&amp;"."&amp;TEXT(E566,"000")&amp;"."&amp;TEXT(F566,"000")&amp;"."&amp;TEXT(G566,"000"))</f>
        <v>MR.C01.138.003</v>
      </c>
      <c r="C566" s="146"/>
      <c r="D566" s="147" t="s">
        <v>95</v>
      </c>
      <c r="E566" s="147" t="s">
        <v>96</v>
      </c>
      <c r="F566" s="147">
        <v>138</v>
      </c>
      <c r="G566" s="147">
        <v>3</v>
      </c>
      <c r="H566" s="147">
        <v>1024536</v>
      </c>
      <c r="I566" s="147" t="s">
        <v>240</v>
      </c>
      <c r="J566" s="158">
        <v>32</v>
      </c>
      <c r="K566" s="147" t="s">
        <v>64</v>
      </c>
      <c r="L566" s="148" t="s">
        <v>108</v>
      </c>
      <c r="M566" s="147" t="s">
        <v>99</v>
      </c>
      <c r="N566" s="146" t="s">
        <v>91</v>
      </c>
      <c r="O566" s="146">
        <v>32</v>
      </c>
      <c r="P566" s="148">
        <v>32</v>
      </c>
      <c r="Q566" s="148"/>
      <c r="R566" s="147"/>
      <c r="S566" s="149">
        <f>TABLAINV[[#This Row],[Conteo Físico]]-TABLAINV[[#This Row],[Cant. UND]]</f>
        <v>0</v>
      </c>
      <c r="T5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6" s="150" t="str">
        <f>IFERROR(IF(MOD(TABLAINV[[#This Row],[C]],2)=0,"PAR","IMPAR"),"Zona")</f>
        <v>PAR</v>
      </c>
      <c r="W566" s="151"/>
      <c r="X566" s="152">
        <f>IFERROR(IF(TABLAINV[[#This Row],[Cant. UND]]=0,TABLAINV[[#This Row],[PMV]]*TABLAINV[[#This Row],[Conteo Físico]],TABLAINV[[#This Row],[PMV]]*TABLAINV[[#This Row],[Cant. UND]]),0)</f>
        <v>0</v>
      </c>
      <c r="Y566" s="152">
        <f>IFERROR(ABS(TABLAINV[[#This Row],[PMV]]*TABLAINV[[#This Row],[Diferencia]]),0)</f>
        <v>0</v>
      </c>
      <c r="Z566" s="153">
        <f>IFERROR(VLOOKUP(TABLAINV[[#This Row],[Codigo Estado]],unds!O:P,2,0),"PEND.")</f>
        <v>2001</v>
      </c>
      <c r="AA566" s="153" t="str">
        <f t="shared" si="31"/>
        <v>CD09</v>
      </c>
      <c r="AB566" s="159">
        <f t="shared" ca="1" si="32"/>
        <v>45828</v>
      </c>
    </row>
    <row r="567" spans="1:28" s="156" customFormat="1" ht="24" customHeight="1" x14ac:dyDescent="0.2">
      <c r="A567" s="157" t="str">
        <f t="shared" si="30"/>
        <v>MRC01</v>
      </c>
      <c r="B567" s="145" t="str">
        <f>IF(TABLAINV[[#This Row],[Z]]="","",D567&amp;"."&amp;TEXT(E567,"000")&amp;"."&amp;TEXT(F567,"000")&amp;"."&amp;TEXT(G567,"000"))</f>
        <v>MR.C01.138.003</v>
      </c>
      <c r="C567" s="146"/>
      <c r="D567" s="147" t="s">
        <v>95</v>
      </c>
      <c r="E567" s="147" t="s">
        <v>96</v>
      </c>
      <c r="F567" s="147">
        <v>138</v>
      </c>
      <c r="G567" s="147">
        <v>3</v>
      </c>
      <c r="H567" s="147">
        <v>374077</v>
      </c>
      <c r="I567" s="147" t="s">
        <v>241</v>
      </c>
      <c r="J567" s="158">
        <v>5</v>
      </c>
      <c r="K567" s="147" t="s">
        <v>64</v>
      </c>
      <c r="L567" s="148" t="s">
        <v>212</v>
      </c>
      <c r="M567" s="147" t="s">
        <v>99</v>
      </c>
      <c r="N567" s="146" t="s">
        <v>91</v>
      </c>
      <c r="O567" s="146">
        <v>5</v>
      </c>
      <c r="P567" s="148">
        <v>5</v>
      </c>
      <c r="Q567" s="148"/>
      <c r="R567" s="147"/>
      <c r="S567" s="149">
        <f>TABLAINV[[#This Row],[Conteo Físico]]-TABLAINV[[#This Row],[Cant. UND]]</f>
        <v>0</v>
      </c>
      <c r="T5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7" s="150" t="str">
        <f>IFERROR(IF(MOD(TABLAINV[[#This Row],[C]],2)=0,"PAR","IMPAR"),"Zona")</f>
        <v>PAR</v>
      </c>
      <c r="W567" s="151"/>
      <c r="X567" s="152">
        <f>IFERROR(IF(TABLAINV[[#This Row],[Cant. UND]]=0,TABLAINV[[#This Row],[PMV]]*TABLAINV[[#This Row],[Conteo Físico]],TABLAINV[[#This Row],[PMV]]*TABLAINV[[#This Row],[Cant. UND]]),0)</f>
        <v>0</v>
      </c>
      <c r="Y567" s="152">
        <f>IFERROR(ABS(TABLAINV[[#This Row],[PMV]]*TABLAINV[[#This Row],[Diferencia]]),0)</f>
        <v>0</v>
      </c>
      <c r="Z567" s="153">
        <f>IFERROR(VLOOKUP(TABLAINV[[#This Row],[Codigo Estado]],unds!O:P,2,0),"PEND.")</f>
        <v>2001</v>
      </c>
      <c r="AA567" s="153" t="str">
        <f t="shared" si="31"/>
        <v>CD09</v>
      </c>
      <c r="AB567" s="159">
        <f t="shared" ca="1" si="32"/>
        <v>45828</v>
      </c>
    </row>
    <row r="568" spans="1:28" s="156" customFormat="1" ht="24" customHeight="1" x14ac:dyDescent="0.2">
      <c r="A568" s="157" t="str">
        <f t="shared" si="30"/>
        <v>MRC01</v>
      </c>
      <c r="B568" s="145" t="str">
        <f>IF(TABLAINV[[#This Row],[Z]]="","",D568&amp;"."&amp;TEXT(E568,"000")&amp;"."&amp;TEXT(F568,"000")&amp;"."&amp;TEXT(G568,"000"))</f>
        <v>MR.C01.143.001</v>
      </c>
      <c r="C568" s="146"/>
      <c r="D568" s="147" t="s">
        <v>95</v>
      </c>
      <c r="E568" s="147" t="s">
        <v>96</v>
      </c>
      <c r="F568" s="147">
        <v>143</v>
      </c>
      <c r="G568" s="147">
        <v>1</v>
      </c>
      <c r="H568" s="147">
        <v>62651</v>
      </c>
      <c r="I568" s="147" t="s">
        <v>242</v>
      </c>
      <c r="J568" s="158">
        <v>6</v>
      </c>
      <c r="K568" s="147" t="s">
        <v>64</v>
      </c>
      <c r="L568" s="148" t="s">
        <v>110</v>
      </c>
      <c r="M568" s="147" t="s">
        <v>135</v>
      </c>
      <c r="N568" s="146" t="s">
        <v>91</v>
      </c>
      <c r="O568" s="146">
        <v>6</v>
      </c>
      <c r="P568" s="148">
        <v>6</v>
      </c>
      <c r="Q568" s="148"/>
      <c r="R568" s="147"/>
      <c r="S568" s="149">
        <f>TABLAINV[[#This Row],[Conteo Físico]]-TABLAINV[[#This Row],[Cant. UND]]</f>
        <v>0</v>
      </c>
      <c r="T5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8" s="150" t="str">
        <f>IFERROR(IF(MOD(TABLAINV[[#This Row],[C]],2)=0,"PAR","IMPAR"),"Zona")</f>
        <v>IMPAR</v>
      </c>
      <c r="W568" s="151"/>
      <c r="X568" s="152">
        <f>IFERROR(IF(TABLAINV[[#This Row],[Cant. UND]]=0,TABLAINV[[#This Row],[PMV]]*TABLAINV[[#This Row],[Conteo Físico]],TABLAINV[[#This Row],[PMV]]*TABLAINV[[#This Row],[Cant. UND]]),0)</f>
        <v>0</v>
      </c>
      <c r="Y568" s="152">
        <f>IFERROR(ABS(TABLAINV[[#This Row],[PMV]]*TABLAINV[[#This Row],[Diferencia]]),0)</f>
        <v>0</v>
      </c>
      <c r="Z568" s="153">
        <f>IFERROR(VLOOKUP(TABLAINV[[#This Row],[Codigo Estado]],unds!O:P,2,0),"PEND.")</f>
        <v>2001</v>
      </c>
      <c r="AA568" s="153" t="str">
        <f t="shared" si="31"/>
        <v>CD09</v>
      </c>
      <c r="AB568" s="159">
        <f t="shared" ca="1" si="32"/>
        <v>45828</v>
      </c>
    </row>
    <row r="569" spans="1:28" s="156" customFormat="1" ht="24" customHeight="1" x14ac:dyDescent="0.2">
      <c r="A569" s="157" t="str">
        <f t="shared" si="30"/>
        <v>MRC01</v>
      </c>
      <c r="B569" s="145" t="str">
        <f>IF(TABLAINV[[#This Row],[Z]]="","",D569&amp;"."&amp;TEXT(E569,"000")&amp;"."&amp;TEXT(F569,"000")&amp;"."&amp;TEXT(G569,"000"))</f>
        <v>MR.C01.143.001</v>
      </c>
      <c r="C569" s="146"/>
      <c r="D569" s="147" t="s">
        <v>95</v>
      </c>
      <c r="E569" s="147" t="s">
        <v>96</v>
      </c>
      <c r="F569" s="147">
        <v>143</v>
      </c>
      <c r="G569" s="147">
        <v>1</v>
      </c>
      <c r="H569" s="147">
        <v>754393</v>
      </c>
      <c r="I569" s="147" t="s">
        <v>243</v>
      </c>
      <c r="J569" s="158">
        <v>2</v>
      </c>
      <c r="K569" s="147" t="s">
        <v>64</v>
      </c>
      <c r="L569" s="148" t="s">
        <v>244</v>
      </c>
      <c r="M569" s="147" t="s">
        <v>99</v>
      </c>
      <c r="N569" s="146" t="s">
        <v>91</v>
      </c>
      <c r="O569" s="146">
        <v>2</v>
      </c>
      <c r="P569" s="148">
        <v>2</v>
      </c>
      <c r="Q569" s="148"/>
      <c r="R569" s="147"/>
      <c r="S569" s="149">
        <f>TABLAINV[[#This Row],[Conteo Físico]]-TABLAINV[[#This Row],[Cant. UND]]</f>
        <v>0</v>
      </c>
      <c r="T5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9" s="150" t="str">
        <f>IFERROR(IF(MOD(TABLAINV[[#This Row],[C]],2)=0,"PAR","IMPAR"),"Zona")</f>
        <v>IMPAR</v>
      </c>
      <c r="W569" s="151"/>
      <c r="X569" s="152">
        <f>IFERROR(IF(TABLAINV[[#This Row],[Cant. UND]]=0,TABLAINV[[#This Row],[PMV]]*TABLAINV[[#This Row],[Conteo Físico]],TABLAINV[[#This Row],[PMV]]*TABLAINV[[#This Row],[Cant. UND]]),0)</f>
        <v>0</v>
      </c>
      <c r="Y569" s="152">
        <f>IFERROR(ABS(TABLAINV[[#This Row],[PMV]]*TABLAINV[[#This Row],[Diferencia]]),0)</f>
        <v>0</v>
      </c>
      <c r="Z569" s="153">
        <f>IFERROR(VLOOKUP(TABLAINV[[#This Row],[Codigo Estado]],unds!O:P,2,0),"PEND.")</f>
        <v>2001</v>
      </c>
      <c r="AA569" s="153" t="str">
        <f t="shared" si="31"/>
        <v>CD09</v>
      </c>
      <c r="AB569" s="159">
        <f t="shared" ca="1" si="32"/>
        <v>45828</v>
      </c>
    </row>
    <row r="570" spans="1:28" s="156" customFormat="1" ht="24" customHeight="1" x14ac:dyDescent="0.2">
      <c r="A570" s="157" t="str">
        <f t="shared" si="30"/>
        <v>MRC01</v>
      </c>
      <c r="B570" s="145" t="str">
        <f>IF(TABLAINV[[#This Row],[Z]]="","",D570&amp;"."&amp;TEXT(E570,"000")&amp;"."&amp;TEXT(F570,"000")&amp;"."&amp;TEXT(G570,"000"))</f>
        <v>MR.C01.143.002</v>
      </c>
      <c r="C570" s="146"/>
      <c r="D570" s="147" t="s">
        <v>95</v>
      </c>
      <c r="E570" s="147" t="s">
        <v>96</v>
      </c>
      <c r="F570" s="147">
        <v>143</v>
      </c>
      <c r="G570" s="147">
        <v>2</v>
      </c>
      <c r="H570" s="147">
        <v>716770</v>
      </c>
      <c r="I570" s="147" t="s">
        <v>245</v>
      </c>
      <c r="J570" s="158">
        <v>56</v>
      </c>
      <c r="K570" s="147" t="s">
        <v>64</v>
      </c>
      <c r="L570" s="148" t="s">
        <v>246</v>
      </c>
      <c r="M570" s="147" t="s">
        <v>99</v>
      </c>
      <c r="N570" s="146" t="s">
        <v>91</v>
      </c>
      <c r="O570" s="146">
        <v>56</v>
      </c>
      <c r="P570" s="148">
        <v>56</v>
      </c>
      <c r="Q570" s="148"/>
      <c r="R570" s="147"/>
      <c r="S570" s="149">
        <f>TABLAINV[[#This Row],[Conteo Físico]]-TABLAINV[[#This Row],[Cant. UND]]</f>
        <v>0</v>
      </c>
      <c r="T5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0" s="150" t="str">
        <f>IFERROR(IF(MOD(TABLAINV[[#This Row],[C]],2)=0,"PAR","IMPAR"),"Zona")</f>
        <v>IMPAR</v>
      </c>
      <c r="W570" s="151"/>
      <c r="X570" s="152">
        <f>IFERROR(IF(TABLAINV[[#This Row],[Cant. UND]]=0,TABLAINV[[#This Row],[PMV]]*TABLAINV[[#This Row],[Conteo Físico]],TABLAINV[[#This Row],[PMV]]*TABLAINV[[#This Row],[Cant. UND]]),0)</f>
        <v>0</v>
      </c>
      <c r="Y570" s="152">
        <f>IFERROR(ABS(TABLAINV[[#This Row],[PMV]]*TABLAINV[[#This Row],[Diferencia]]),0)</f>
        <v>0</v>
      </c>
      <c r="Z570" s="153">
        <f>IFERROR(VLOOKUP(TABLAINV[[#This Row],[Codigo Estado]],unds!O:P,2,0),"PEND.")</f>
        <v>2001</v>
      </c>
      <c r="AA570" s="153" t="str">
        <f t="shared" si="31"/>
        <v>CD09</v>
      </c>
      <c r="AB570" s="159">
        <f t="shared" ca="1" si="32"/>
        <v>45828</v>
      </c>
    </row>
    <row r="571" spans="1:28" s="156" customFormat="1" ht="24" customHeight="1" x14ac:dyDescent="0.2">
      <c r="A571" s="157" t="str">
        <f t="shared" si="30"/>
        <v>MRC01</v>
      </c>
      <c r="B571" s="145" t="str">
        <f>IF(TABLAINV[[#This Row],[Z]]="","",D571&amp;"."&amp;TEXT(E571,"000")&amp;"."&amp;TEXT(F571,"000")&amp;"."&amp;TEXT(G571,"000"))</f>
        <v>MR.C01.143.002</v>
      </c>
      <c r="C571" s="146"/>
      <c r="D571" s="147" t="s">
        <v>95</v>
      </c>
      <c r="E571" s="147" t="s">
        <v>96</v>
      </c>
      <c r="F571" s="147">
        <v>143</v>
      </c>
      <c r="G571" s="147">
        <v>2</v>
      </c>
      <c r="H571" s="147">
        <v>91046</v>
      </c>
      <c r="I571" s="147" t="s">
        <v>139</v>
      </c>
      <c r="J571" s="158">
        <v>47</v>
      </c>
      <c r="K571" s="147" t="s">
        <v>64</v>
      </c>
      <c r="L571" s="148" t="s">
        <v>140</v>
      </c>
      <c r="M571" s="147" t="s">
        <v>135</v>
      </c>
      <c r="N571" s="146" t="s">
        <v>91</v>
      </c>
      <c r="O571" s="146">
        <v>47</v>
      </c>
      <c r="P571" s="148">
        <v>47</v>
      </c>
      <c r="Q571" s="148"/>
      <c r="R571" s="147"/>
      <c r="S571" s="149">
        <f>TABLAINV[[#This Row],[Conteo Físico]]-TABLAINV[[#This Row],[Cant. UND]]</f>
        <v>0</v>
      </c>
      <c r="T5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1" s="150" t="str">
        <f>IFERROR(IF(MOD(TABLAINV[[#This Row],[C]],2)=0,"PAR","IMPAR"),"Zona")</f>
        <v>IMPAR</v>
      </c>
      <c r="W571" s="151"/>
      <c r="X571" s="152">
        <f>IFERROR(IF(TABLAINV[[#This Row],[Cant. UND]]=0,TABLAINV[[#This Row],[PMV]]*TABLAINV[[#This Row],[Conteo Físico]],TABLAINV[[#This Row],[PMV]]*TABLAINV[[#This Row],[Cant. UND]]),0)</f>
        <v>0</v>
      </c>
      <c r="Y571" s="152">
        <f>IFERROR(ABS(TABLAINV[[#This Row],[PMV]]*TABLAINV[[#This Row],[Diferencia]]),0)</f>
        <v>0</v>
      </c>
      <c r="Z571" s="153">
        <f>IFERROR(VLOOKUP(TABLAINV[[#This Row],[Codigo Estado]],unds!O:P,2,0),"PEND.")</f>
        <v>2001</v>
      </c>
      <c r="AA571" s="153" t="str">
        <f t="shared" si="31"/>
        <v>CD09</v>
      </c>
      <c r="AB571" s="159">
        <f t="shared" ca="1" si="32"/>
        <v>45828</v>
      </c>
    </row>
    <row r="572" spans="1:28" s="156" customFormat="1" ht="24" customHeight="1" x14ac:dyDescent="0.2">
      <c r="A572" s="157" t="str">
        <f t="shared" si="30"/>
        <v>MRC01</v>
      </c>
      <c r="B572" s="145" t="str">
        <f>IF(TABLAINV[[#This Row],[Z]]="","",D572&amp;"."&amp;TEXT(E572,"000")&amp;"."&amp;TEXT(F572,"000")&amp;"."&amp;TEXT(G572,"000"))</f>
        <v>MR.C01.143.003</v>
      </c>
      <c r="C572" s="146"/>
      <c r="D572" s="147" t="s">
        <v>95</v>
      </c>
      <c r="E572" s="147" t="s">
        <v>96</v>
      </c>
      <c r="F572" s="147">
        <v>143</v>
      </c>
      <c r="G572" s="147">
        <v>3</v>
      </c>
      <c r="H572" s="147">
        <v>768638004</v>
      </c>
      <c r="I572" s="147" t="s">
        <v>247</v>
      </c>
      <c r="J572" s="158">
        <v>5</v>
      </c>
      <c r="K572" s="147" t="s">
        <v>64</v>
      </c>
      <c r="L572" s="148" t="s">
        <v>212</v>
      </c>
      <c r="M572" s="147" t="s">
        <v>99</v>
      </c>
      <c r="N572" s="146" t="s">
        <v>91</v>
      </c>
      <c r="O572" s="146">
        <v>5</v>
      </c>
      <c r="P572" s="148">
        <v>5</v>
      </c>
      <c r="Q572" s="148"/>
      <c r="R572" s="147"/>
      <c r="S572" s="149">
        <f>TABLAINV[[#This Row],[Conteo Físico]]-TABLAINV[[#This Row],[Cant. UND]]</f>
        <v>0</v>
      </c>
      <c r="T5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2" s="150" t="str">
        <f>IFERROR(IF(MOD(TABLAINV[[#This Row],[C]],2)=0,"PAR","IMPAR"),"Zona")</f>
        <v>IMPAR</v>
      </c>
      <c r="W572" s="151"/>
      <c r="X572" s="152">
        <f>IFERROR(IF(TABLAINV[[#This Row],[Cant. UND]]=0,TABLAINV[[#This Row],[PMV]]*TABLAINV[[#This Row],[Conteo Físico]],TABLAINV[[#This Row],[PMV]]*TABLAINV[[#This Row],[Cant. UND]]),0)</f>
        <v>0</v>
      </c>
      <c r="Y572" s="152">
        <f>IFERROR(ABS(TABLAINV[[#This Row],[PMV]]*TABLAINV[[#This Row],[Diferencia]]),0)</f>
        <v>0</v>
      </c>
      <c r="Z572" s="153">
        <f>IFERROR(VLOOKUP(TABLAINV[[#This Row],[Codigo Estado]],unds!O:P,2,0),"PEND.")</f>
        <v>2001</v>
      </c>
      <c r="AA572" s="153" t="str">
        <f t="shared" si="31"/>
        <v>CD09</v>
      </c>
      <c r="AB572" s="159">
        <f t="shared" ca="1" si="32"/>
        <v>45828</v>
      </c>
    </row>
    <row r="573" spans="1:28" s="156" customFormat="1" ht="24" customHeight="1" x14ac:dyDescent="0.2">
      <c r="A573" s="157" t="str">
        <f t="shared" si="30"/>
        <v>MRC01</v>
      </c>
      <c r="B573" s="145" t="str">
        <f>IF(TABLAINV[[#This Row],[Z]]="","",D573&amp;"."&amp;TEXT(E573,"000")&amp;"."&amp;TEXT(F573,"000")&amp;"."&amp;TEXT(G573,"000"))</f>
        <v>MR.C01.144.001</v>
      </c>
      <c r="C573" s="146"/>
      <c r="D573" s="147" t="s">
        <v>95</v>
      </c>
      <c r="E573" s="147" t="s">
        <v>96</v>
      </c>
      <c r="F573" s="147">
        <v>144</v>
      </c>
      <c r="G573" s="147">
        <v>1</v>
      </c>
      <c r="H573" s="147">
        <v>1015687</v>
      </c>
      <c r="I573" s="147" t="s">
        <v>248</v>
      </c>
      <c r="J573" s="158">
        <v>16</v>
      </c>
      <c r="K573" s="147" t="s">
        <v>64</v>
      </c>
      <c r="L573" s="148" t="s">
        <v>98</v>
      </c>
      <c r="M573" s="147" t="s">
        <v>99</v>
      </c>
      <c r="N573" s="146" t="s">
        <v>91</v>
      </c>
      <c r="O573" s="146">
        <v>16</v>
      </c>
      <c r="P573" s="148">
        <v>16</v>
      </c>
      <c r="Q573" s="148"/>
      <c r="R573" s="147"/>
      <c r="S573" s="149">
        <f>TABLAINV[[#This Row],[Conteo Físico]]-TABLAINV[[#This Row],[Cant. UND]]</f>
        <v>0</v>
      </c>
      <c r="T5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3" s="150" t="str">
        <f>IFERROR(IF(MOD(TABLAINV[[#This Row],[C]],2)=0,"PAR","IMPAR"),"Zona")</f>
        <v>PAR</v>
      </c>
      <c r="W573" s="151"/>
      <c r="X573" s="152">
        <f>IFERROR(IF(TABLAINV[[#This Row],[Cant. UND]]=0,TABLAINV[[#This Row],[PMV]]*TABLAINV[[#This Row],[Conteo Físico]],TABLAINV[[#This Row],[PMV]]*TABLAINV[[#This Row],[Cant. UND]]),0)</f>
        <v>0</v>
      </c>
      <c r="Y573" s="152">
        <f>IFERROR(ABS(TABLAINV[[#This Row],[PMV]]*TABLAINV[[#This Row],[Diferencia]]),0)</f>
        <v>0</v>
      </c>
      <c r="Z573" s="153">
        <f>IFERROR(VLOOKUP(TABLAINV[[#This Row],[Codigo Estado]],unds!O:P,2,0),"PEND.")</f>
        <v>2001</v>
      </c>
      <c r="AA573" s="153" t="str">
        <f t="shared" si="31"/>
        <v>CD09</v>
      </c>
      <c r="AB573" s="159">
        <f t="shared" ca="1" si="32"/>
        <v>45828</v>
      </c>
    </row>
    <row r="574" spans="1:28" s="156" customFormat="1" ht="24" customHeight="1" x14ac:dyDescent="0.2">
      <c r="A574" s="157" t="str">
        <f t="shared" si="30"/>
        <v>MRC01</v>
      </c>
      <c r="B574" s="145" t="str">
        <f>IF(TABLAINV[[#This Row],[Z]]="","",D574&amp;"."&amp;TEXT(E574,"000")&amp;"."&amp;TEXT(F574,"000")&amp;"."&amp;TEXT(G574,"000"))</f>
        <v>MR.C01.144.001</v>
      </c>
      <c r="C574" s="146"/>
      <c r="D574" s="147" t="s">
        <v>95</v>
      </c>
      <c r="E574" s="147" t="s">
        <v>96</v>
      </c>
      <c r="F574" s="147">
        <v>144</v>
      </c>
      <c r="G574" s="147">
        <v>1</v>
      </c>
      <c r="H574" s="147">
        <v>4229</v>
      </c>
      <c r="I574" s="147" t="s">
        <v>249</v>
      </c>
      <c r="J574" s="158">
        <v>16</v>
      </c>
      <c r="K574" s="147" t="s">
        <v>64</v>
      </c>
      <c r="L574" s="148" t="s">
        <v>218</v>
      </c>
      <c r="M574" s="147" t="s">
        <v>99</v>
      </c>
      <c r="N574" s="146" t="s">
        <v>91</v>
      </c>
      <c r="O574" s="146">
        <v>16</v>
      </c>
      <c r="P574" s="148">
        <v>16</v>
      </c>
      <c r="Q574" s="148"/>
      <c r="R574" s="147"/>
      <c r="S574" s="149">
        <f>TABLAINV[[#This Row],[Conteo Físico]]-TABLAINV[[#This Row],[Cant. UND]]</f>
        <v>0</v>
      </c>
      <c r="T5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4" s="150" t="str">
        <f>IFERROR(IF(MOD(TABLAINV[[#This Row],[C]],2)=0,"PAR","IMPAR"),"Zona")</f>
        <v>PAR</v>
      </c>
      <c r="W574" s="151"/>
      <c r="X574" s="152">
        <f>IFERROR(IF(TABLAINV[[#This Row],[Cant. UND]]=0,TABLAINV[[#This Row],[PMV]]*TABLAINV[[#This Row],[Conteo Físico]],TABLAINV[[#This Row],[PMV]]*TABLAINV[[#This Row],[Cant. UND]]),0)</f>
        <v>0</v>
      </c>
      <c r="Y574" s="152">
        <f>IFERROR(ABS(TABLAINV[[#This Row],[PMV]]*TABLAINV[[#This Row],[Diferencia]]),0)</f>
        <v>0</v>
      </c>
      <c r="Z574" s="153">
        <f>IFERROR(VLOOKUP(TABLAINV[[#This Row],[Codigo Estado]],unds!O:P,2,0),"PEND.")</f>
        <v>2001</v>
      </c>
      <c r="AA574" s="153" t="str">
        <f t="shared" si="31"/>
        <v>CD09</v>
      </c>
      <c r="AB574" s="159">
        <f t="shared" ca="1" si="32"/>
        <v>45828</v>
      </c>
    </row>
    <row r="575" spans="1:28" s="156" customFormat="1" ht="24" customHeight="1" x14ac:dyDescent="0.2">
      <c r="A575" s="157" t="str">
        <f t="shared" si="30"/>
        <v>MRC01</v>
      </c>
      <c r="B575" s="145" t="str">
        <f>IF(TABLAINV[[#This Row],[Z]]="","",D575&amp;"."&amp;TEXT(E575,"000")&amp;"."&amp;TEXT(F575,"000")&amp;"."&amp;TEXT(G575,"000"))</f>
        <v>MR.C01.144.001</v>
      </c>
      <c r="C575" s="146"/>
      <c r="D575" s="147" t="s">
        <v>95</v>
      </c>
      <c r="E575" s="147" t="s">
        <v>96</v>
      </c>
      <c r="F575" s="147">
        <v>144</v>
      </c>
      <c r="G575" s="147">
        <v>1</v>
      </c>
      <c r="H575" s="147">
        <v>4258</v>
      </c>
      <c r="I575" s="147" t="s">
        <v>235</v>
      </c>
      <c r="J575" s="158">
        <v>1</v>
      </c>
      <c r="K575" s="147" t="s">
        <v>64</v>
      </c>
      <c r="L575" s="148" t="s">
        <v>236</v>
      </c>
      <c r="M575" s="147" t="s">
        <v>135</v>
      </c>
      <c r="N575" s="146" t="s">
        <v>91</v>
      </c>
      <c r="O575" s="146">
        <v>1</v>
      </c>
      <c r="P575" s="148">
        <v>1</v>
      </c>
      <c r="Q575" s="148"/>
      <c r="R575" s="147"/>
      <c r="S575" s="149">
        <f>TABLAINV[[#This Row],[Conteo Físico]]-TABLAINV[[#This Row],[Cant. UND]]</f>
        <v>0</v>
      </c>
      <c r="T5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5" s="150" t="str">
        <f>IFERROR(IF(MOD(TABLAINV[[#This Row],[C]],2)=0,"PAR","IMPAR"),"Zona")</f>
        <v>PAR</v>
      </c>
      <c r="W575" s="151"/>
      <c r="X575" s="152">
        <f>IFERROR(IF(TABLAINV[[#This Row],[Cant. UND]]=0,TABLAINV[[#This Row],[PMV]]*TABLAINV[[#This Row],[Conteo Físico]],TABLAINV[[#This Row],[PMV]]*TABLAINV[[#This Row],[Cant. UND]]),0)</f>
        <v>0</v>
      </c>
      <c r="Y575" s="152">
        <f>IFERROR(ABS(TABLAINV[[#This Row],[PMV]]*TABLAINV[[#This Row],[Diferencia]]),0)</f>
        <v>0</v>
      </c>
      <c r="Z575" s="153">
        <f>IFERROR(VLOOKUP(TABLAINV[[#This Row],[Codigo Estado]],unds!O:P,2,0),"PEND.")</f>
        <v>2001</v>
      </c>
      <c r="AA575" s="153" t="str">
        <f t="shared" si="31"/>
        <v>CD09</v>
      </c>
      <c r="AB575" s="159">
        <f t="shared" ca="1" si="32"/>
        <v>45828</v>
      </c>
    </row>
    <row r="576" spans="1:28" s="156" customFormat="1" ht="24" customHeight="1" x14ac:dyDescent="0.2">
      <c r="A576" s="157" t="str">
        <f t="shared" si="30"/>
        <v>MRC01</v>
      </c>
      <c r="B576" s="145" t="str">
        <f>IF(TABLAINV[[#This Row],[Z]]="","",D576&amp;"."&amp;TEXT(E576,"000")&amp;"."&amp;TEXT(F576,"000")&amp;"."&amp;TEXT(G576,"000"))</f>
        <v>MR.C01.144.001</v>
      </c>
      <c r="C576" s="146"/>
      <c r="D576" s="147" t="s">
        <v>95</v>
      </c>
      <c r="E576" s="147" t="s">
        <v>96</v>
      </c>
      <c r="F576" s="147">
        <v>144</v>
      </c>
      <c r="G576" s="147">
        <v>1</v>
      </c>
      <c r="H576" s="147">
        <v>452021</v>
      </c>
      <c r="I576" s="147" t="s">
        <v>250</v>
      </c>
      <c r="J576" s="158">
        <v>12</v>
      </c>
      <c r="K576" s="147" t="s">
        <v>64</v>
      </c>
      <c r="L576" s="148" t="s">
        <v>98</v>
      </c>
      <c r="M576" s="147" t="s">
        <v>99</v>
      </c>
      <c r="N576" s="146" t="s">
        <v>91</v>
      </c>
      <c r="O576" s="146">
        <v>12</v>
      </c>
      <c r="P576" s="148">
        <v>12</v>
      </c>
      <c r="Q576" s="148"/>
      <c r="R576" s="147"/>
      <c r="S576" s="149">
        <f>TABLAINV[[#This Row],[Conteo Físico]]-TABLAINV[[#This Row],[Cant. UND]]</f>
        <v>0</v>
      </c>
      <c r="T5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6" s="150" t="str">
        <f>IFERROR(IF(MOD(TABLAINV[[#This Row],[C]],2)=0,"PAR","IMPAR"),"Zona")</f>
        <v>PAR</v>
      </c>
      <c r="W576" s="151"/>
      <c r="X576" s="152">
        <f>IFERROR(IF(TABLAINV[[#This Row],[Cant. UND]]=0,TABLAINV[[#This Row],[PMV]]*TABLAINV[[#This Row],[Conteo Físico]],TABLAINV[[#This Row],[PMV]]*TABLAINV[[#This Row],[Cant. UND]]),0)</f>
        <v>0</v>
      </c>
      <c r="Y576" s="152">
        <f>IFERROR(ABS(TABLAINV[[#This Row],[PMV]]*TABLAINV[[#This Row],[Diferencia]]),0)</f>
        <v>0</v>
      </c>
      <c r="Z576" s="153">
        <f>IFERROR(VLOOKUP(TABLAINV[[#This Row],[Codigo Estado]],unds!O:P,2,0),"PEND.")</f>
        <v>2001</v>
      </c>
      <c r="AA576" s="153" t="str">
        <f t="shared" si="31"/>
        <v>CD09</v>
      </c>
      <c r="AB576" s="159">
        <f t="shared" ca="1" si="32"/>
        <v>45828</v>
      </c>
    </row>
    <row r="577" spans="1:28" s="156" customFormat="1" ht="24" customHeight="1" x14ac:dyDescent="0.2">
      <c r="A577" s="157" t="str">
        <f t="shared" si="30"/>
        <v>MRC01</v>
      </c>
      <c r="B577" s="145" t="str">
        <f>IF(TABLAINV[[#This Row],[Z]]="","",D577&amp;"."&amp;TEXT(E577,"000")&amp;"."&amp;TEXT(F577,"000")&amp;"."&amp;TEXT(G577,"000"))</f>
        <v>MR.C01.144.001</v>
      </c>
      <c r="C577" s="146"/>
      <c r="D577" s="147" t="s">
        <v>95</v>
      </c>
      <c r="E577" s="147" t="s">
        <v>96</v>
      </c>
      <c r="F577" s="147">
        <v>144</v>
      </c>
      <c r="G577" s="147">
        <v>1</v>
      </c>
      <c r="H577" s="147">
        <v>70125</v>
      </c>
      <c r="I577" s="147" t="s">
        <v>251</v>
      </c>
      <c r="J577" s="158">
        <v>6</v>
      </c>
      <c r="K577" s="147" t="s">
        <v>64</v>
      </c>
      <c r="L577" s="148" t="s">
        <v>115</v>
      </c>
      <c r="M577" s="147" t="s">
        <v>99</v>
      </c>
      <c r="N577" s="146" t="s">
        <v>91</v>
      </c>
      <c r="O577" s="146">
        <v>6</v>
      </c>
      <c r="P577" s="148">
        <v>6</v>
      </c>
      <c r="Q577" s="148"/>
      <c r="R577" s="147"/>
      <c r="S577" s="149">
        <f>TABLAINV[[#This Row],[Conteo Físico]]-TABLAINV[[#This Row],[Cant. UND]]</f>
        <v>0</v>
      </c>
      <c r="T5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7" s="150" t="str">
        <f>IFERROR(IF(MOD(TABLAINV[[#This Row],[C]],2)=0,"PAR","IMPAR"),"Zona")</f>
        <v>PAR</v>
      </c>
      <c r="W577" s="151"/>
      <c r="X577" s="152">
        <f>IFERROR(IF(TABLAINV[[#This Row],[Cant. UND]]=0,TABLAINV[[#This Row],[PMV]]*TABLAINV[[#This Row],[Conteo Físico]],TABLAINV[[#This Row],[PMV]]*TABLAINV[[#This Row],[Cant. UND]]),0)</f>
        <v>0</v>
      </c>
      <c r="Y577" s="152">
        <f>IFERROR(ABS(TABLAINV[[#This Row],[PMV]]*TABLAINV[[#This Row],[Diferencia]]),0)</f>
        <v>0</v>
      </c>
      <c r="Z577" s="153">
        <f>IFERROR(VLOOKUP(TABLAINV[[#This Row],[Codigo Estado]],unds!O:P,2,0),"PEND.")</f>
        <v>2001</v>
      </c>
      <c r="AA577" s="153" t="str">
        <f t="shared" si="31"/>
        <v>CD09</v>
      </c>
      <c r="AB577" s="159">
        <f t="shared" ca="1" si="32"/>
        <v>45828</v>
      </c>
    </row>
    <row r="578" spans="1:28" s="156" customFormat="1" ht="24" customHeight="1" x14ac:dyDescent="0.2">
      <c r="A578" s="157" t="str">
        <f t="shared" si="30"/>
        <v>MRC01</v>
      </c>
      <c r="B578" s="145" t="str">
        <f>IF(TABLAINV[[#This Row],[Z]]="","",D578&amp;"."&amp;TEXT(E578,"000")&amp;"."&amp;TEXT(F578,"000")&amp;"."&amp;TEXT(G578,"000"))</f>
        <v>MR.C01.144.002</v>
      </c>
      <c r="C578" s="146"/>
      <c r="D578" s="147" t="s">
        <v>95</v>
      </c>
      <c r="E578" s="147" t="s">
        <v>96</v>
      </c>
      <c r="F578" s="147">
        <v>144</v>
      </c>
      <c r="G578" s="147">
        <v>2</v>
      </c>
      <c r="H578" s="147">
        <v>567791</v>
      </c>
      <c r="I578" s="147" t="s">
        <v>252</v>
      </c>
      <c r="J578" s="158">
        <v>11</v>
      </c>
      <c r="K578" s="147" t="s">
        <v>64</v>
      </c>
      <c r="L578" s="148" t="s">
        <v>184</v>
      </c>
      <c r="M578" s="147" t="s">
        <v>99</v>
      </c>
      <c r="N578" s="146" t="s">
        <v>91</v>
      </c>
      <c r="O578" s="146">
        <v>11</v>
      </c>
      <c r="P578" s="148">
        <v>11</v>
      </c>
      <c r="Q578" s="148"/>
      <c r="R578" s="147"/>
      <c r="S578" s="149">
        <f>TABLAINV[[#This Row],[Conteo Físico]]-TABLAINV[[#This Row],[Cant. UND]]</f>
        <v>0</v>
      </c>
      <c r="T5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8" s="150" t="str">
        <f>IFERROR(IF(MOD(TABLAINV[[#This Row],[C]],2)=0,"PAR","IMPAR"),"Zona")</f>
        <v>PAR</v>
      </c>
      <c r="W578" s="151"/>
      <c r="X578" s="152">
        <f>IFERROR(IF(TABLAINV[[#This Row],[Cant. UND]]=0,TABLAINV[[#This Row],[PMV]]*TABLAINV[[#This Row],[Conteo Físico]],TABLAINV[[#This Row],[PMV]]*TABLAINV[[#This Row],[Cant. UND]]),0)</f>
        <v>0</v>
      </c>
      <c r="Y578" s="152">
        <f>IFERROR(ABS(TABLAINV[[#This Row],[PMV]]*TABLAINV[[#This Row],[Diferencia]]),0)</f>
        <v>0</v>
      </c>
      <c r="Z578" s="153">
        <f>IFERROR(VLOOKUP(TABLAINV[[#This Row],[Codigo Estado]],unds!O:P,2,0),"PEND.")</f>
        <v>2001</v>
      </c>
      <c r="AA578" s="153" t="str">
        <f t="shared" si="31"/>
        <v>CD09</v>
      </c>
      <c r="AB578" s="159">
        <f t="shared" ca="1" si="32"/>
        <v>45828</v>
      </c>
    </row>
    <row r="579" spans="1:28" s="156" customFormat="1" ht="24" customHeight="1" x14ac:dyDescent="0.2">
      <c r="A579" s="157" t="str">
        <f t="shared" si="30"/>
        <v>MRC01</v>
      </c>
      <c r="B579" s="145" t="str">
        <f>IF(TABLAINV[[#This Row],[Z]]="","",D579&amp;"."&amp;TEXT(E579,"000")&amp;"."&amp;TEXT(F579,"000")&amp;"."&amp;TEXT(G579,"000"))</f>
        <v>MR.C01.144.002</v>
      </c>
      <c r="C579" s="146"/>
      <c r="D579" s="147" t="s">
        <v>95</v>
      </c>
      <c r="E579" s="147" t="s">
        <v>96</v>
      </c>
      <c r="F579" s="147">
        <v>144</v>
      </c>
      <c r="G579" s="147">
        <v>2</v>
      </c>
      <c r="H579" s="147">
        <v>735373004</v>
      </c>
      <c r="I579" s="147" t="s">
        <v>210</v>
      </c>
      <c r="J579" s="158">
        <v>1</v>
      </c>
      <c r="K579" s="147" t="s">
        <v>64</v>
      </c>
      <c r="L579" s="148" t="s">
        <v>113</v>
      </c>
      <c r="M579" s="147" t="s">
        <v>99</v>
      </c>
      <c r="N579" s="146" t="s">
        <v>91</v>
      </c>
      <c r="O579" s="146">
        <v>1</v>
      </c>
      <c r="P579" s="148">
        <v>1</v>
      </c>
      <c r="Q579" s="148"/>
      <c r="R579" s="147"/>
      <c r="S579" s="149">
        <f>TABLAINV[[#This Row],[Conteo Físico]]-TABLAINV[[#This Row],[Cant. UND]]</f>
        <v>0</v>
      </c>
      <c r="T5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9" s="150" t="str">
        <f>IFERROR(IF(MOD(TABLAINV[[#This Row],[C]],2)=0,"PAR","IMPAR"),"Zona")</f>
        <v>PAR</v>
      </c>
      <c r="W579" s="151"/>
      <c r="X579" s="152">
        <f>IFERROR(IF(TABLAINV[[#This Row],[Cant. UND]]=0,TABLAINV[[#This Row],[PMV]]*TABLAINV[[#This Row],[Conteo Físico]],TABLAINV[[#This Row],[PMV]]*TABLAINV[[#This Row],[Cant. UND]]),0)</f>
        <v>0</v>
      </c>
      <c r="Y579" s="152">
        <f>IFERROR(ABS(TABLAINV[[#This Row],[PMV]]*TABLAINV[[#This Row],[Diferencia]]),0)</f>
        <v>0</v>
      </c>
      <c r="Z579" s="153">
        <f>IFERROR(VLOOKUP(TABLAINV[[#This Row],[Codigo Estado]],unds!O:P,2,0),"PEND.")</f>
        <v>2001</v>
      </c>
      <c r="AA579" s="153" t="str">
        <f t="shared" si="31"/>
        <v>CD09</v>
      </c>
      <c r="AB579" s="159">
        <f t="shared" ca="1" si="32"/>
        <v>45828</v>
      </c>
    </row>
    <row r="580" spans="1:28" s="156" customFormat="1" ht="24" customHeight="1" x14ac:dyDescent="0.2">
      <c r="A580" s="157" t="str">
        <f t="shared" si="30"/>
        <v>MRC01</v>
      </c>
      <c r="B580" s="145" t="str">
        <f>IF(TABLAINV[[#This Row],[Z]]="","",D580&amp;"."&amp;TEXT(E580,"000")&amp;"."&amp;TEXT(F580,"000")&amp;"."&amp;TEXT(G580,"000"))</f>
        <v>MR.C01.144.003</v>
      </c>
      <c r="C580" s="146"/>
      <c r="D580" s="147" t="s">
        <v>95</v>
      </c>
      <c r="E580" s="147" t="s">
        <v>96</v>
      </c>
      <c r="F580" s="147">
        <v>144</v>
      </c>
      <c r="G580" s="147">
        <v>3</v>
      </c>
      <c r="H580" s="147">
        <v>3379</v>
      </c>
      <c r="I580" s="147" t="s">
        <v>253</v>
      </c>
      <c r="J580" s="158">
        <v>12</v>
      </c>
      <c r="K580" s="147" t="s">
        <v>64</v>
      </c>
      <c r="L580" s="148" t="s">
        <v>98</v>
      </c>
      <c r="M580" s="147" t="s">
        <v>99</v>
      </c>
      <c r="N580" s="146" t="s">
        <v>91</v>
      </c>
      <c r="O580" s="146">
        <v>12</v>
      </c>
      <c r="P580" s="148">
        <v>12</v>
      </c>
      <c r="Q580" s="148"/>
      <c r="R580" s="147"/>
      <c r="S580" s="149">
        <f>TABLAINV[[#This Row],[Conteo Físico]]-TABLAINV[[#This Row],[Cant. UND]]</f>
        <v>0</v>
      </c>
      <c r="T5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0" s="150" t="str">
        <f>IFERROR(IF(MOD(TABLAINV[[#This Row],[C]],2)=0,"PAR","IMPAR"),"Zona")</f>
        <v>PAR</v>
      </c>
      <c r="W580" s="151"/>
      <c r="X580" s="152">
        <f>IFERROR(IF(TABLAINV[[#This Row],[Cant. UND]]=0,TABLAINV[[#This Row],[PMV]]*TABLAINV[[#This Row],[Conteo Físico]],TABLAINV[[#This Row],[PMV]]*TABLAINV[[#This Row],[Cant. UND]]),0)</f>
        <v>0</v>
      </c>
      <c r="Y580" s="152">
        <f>IFERROR(ABS(TABLAINV[[#This Row],[PMV]]*TABLAINV[[#This Row],[Diferencia]]),0)</f>
        <v>0</v>
      </c>
      <c r="Z580" s="153">
        <f>IFERROR(VLOOKUP(TABLAINV[[#This Row],[Codigo Estado]],unds!O:P,2,0),"PEND.")</f>
        <v>2001</v>
      </c>
      <c r="AA580" s="153" t="str">
        <f t="shared" si="31"/>
        <v>CD09</v>
      </c>
      <c r="AB580" s="159">
        <f t="shared" ca="1" si="32"/>
        <v>45828</v>
      </c>
    </row>
    <row r="581" spans="1:28" s="156" customFormat="1" ht="24" customHeight="1" x14ac:dyDescent="0.2">
      <c r="A581" s="157" t="str">
        <f t="shared" si="30"/>
        <v>MRC01</v>
      </c>
      <c r="B581" s="145" t="str">
        <f>IF(TABLAINV[[#This Row],[Z]]="","",D581&amp;"."&amp;TEXT(E581,"000")&amp;"."&amp;TEXT(F581,"000")&amp;"."&amp;TEXT(G581,"000"))</f>
        <v>MR.C01.144.003</v>
      </c>
      <c r="C581" s="146"/>
      <c r="D581" s="147" t="s">
        <v>95</v>
      </c>
      <c r="E581" s="147" t="s">
        <v>96</v>
      </c>
      <c r="F581" s="147">
        <v>144</v>
      </c>
      <c r="G581" s="147">
        <v>3</v>
      </c>
      <c r="H581" s="147">
        <v>373450</v>
      </c>
      <c r="I581" s="147" t="s">
        <v>254</v>
      </c>
      <c r="J581" s="158">
        <v>10</v>
      </c>
      <c r="K581" s="147" t="s">
        <v>64</v>
      </c>
      <c r="L581" s="148" t="s">
        <v>212</v>
      </c>
      <c r="M581" s="147" t="s">
        <v>99</v>
      </c>
      <c r="N581" s="146" t="s">
        <v>91</v>
      </c>
      <c r="O581" s="146">
        <v>10</v>
      </c>
      <c r="P581" s="148">
        <v>10</v>
      </c>
      <c r="Q581" s="148"/>
      <c r="R581" s="147"/>
      <c r="S581" s="149">
        <f>TABLAINV[[#This Row],[Conteo Físico]]-TABLAINV[[#This Row],[Cant. UND]]</f>
        <v>0</v>
      </c>
      <c r="T5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1" s="150" t="str">
        <f>IFERROR(IF(MOD(TABLAINV[[#This Row],[C]],2)=0,"PAR","IMPAR"),"Zona")</f>
        <v>PAR</v>
      </c>
      <c r="W581" s="151"/>
      <c r="X581" s="152">
        <f>IFERROR(IF(TABLAINV[[#This Row],[Cant. UND]]=0,TABLAINV[[#This Row],[PMV]]*TABLAINV[[#This Row],[Conteo Físico]],TABLAINV[[#This Row],[PMV]]*TABLAINV[[#This Row],[Cant. UND]]),0)</f>
        <v>0</v>
      </c>
      <c r="Y581" s="152">
        <f>IFERROR(ABS(TABLAINV[[#This Row],[PMV]]*TABLAINV[[#This Row],[Diferencia]]),0)</f>
        <v>0</v>
      </c>
      <c r="Z581" s="153">
        <f>IFERROR(VLOOKUP(TABLAINV[[#This Row],[Codigo Estado]],unds!O:P,2,0),"PEND.")</f>
        <v>2001</v>
      </c>
      <c r="AA581" s="153" t="str">
        <f t="shared" si="31"/>
        <v>CD09</v>
      </c>
      <c r="AB581" s="159">
        <f t="shared" ca="1" si="32"/>
        <v>45828</v>
      </c>
    </row>
    <row r="582" spans="1:28" s="156" customFormat="1" ht="24" customHeight="1" x14ac:dyDescent="0.2">
      <c r="A582" s="157" t="str">
        <f t="shared" si="30"/>
        <v>MRC01</v>
      </c>
      <c r="B582" s="145" t="str">
        <f>IF(TABLAINV[[#This Row],[Z]]="","",D582&amp;"."&amp;TEXT(E582,"000")&amp;"."&amp;TEXT(F582,"000")&amp;"."&amp;TEXT(G582,"000"))</f>
        <v>MR.C01.144.003</v>
      </c>
      <c r="C582" s="146"/>
      <c r="D582" s="147" t="s">
        <v>95</v>
      </c>
      <c r="E582" s="147" t="s">
        <v>96</v>
      </c>
      <c r="F582" s="147">
        <v>144</v>
      </c>
      <c r="G582" s="147">
        <v>3</v>
      </c>
      <c r="H582" s="147">
        <v>4987</v>
      </c>
      <c r="I582" s="147" t="s">
        <v>255</v>
      </c>
      <c r="J582" s="158">
        <v>5</v>
      </c>
      <c r="K582" s="147" t="s">
        <v>64</v>
      </c>
      <c r="L582" s="148" t="s">
        <v>256</v>
      </c>
      <c r="M582" s="147" t="s">
        <v>111</v>
      </c>
      <c r="N582" s="146" t="s">
        <v>91</v>
      </c>
      <c r="O582" s="146">
        <v>5</v>
      </c>
      <c r="P582" s="148">
        <v>5</v>
      </c>
      <c r="Q582" s="148"/>
      <c r="R582" s="147"/>
      <c r="S582" s="149">
        <f>TABLAINV[[#This Row],[Conteo Físico]]-TABLAINV[[#This Row],[Cant. UND]]</f>
        <v>0</v>
      </c>
      <c r="T5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2" s="150" t="str">
        <f>IFERROR(IF(MOD(TABLAINV[[#This Row],[C]],2)=0,"PAR","IMPAR"),"Zona")</f>
        <v>PAR</v>
      </c>
      <c r="W582" s="151"/>
      <c r="X582" s="152">
        <f>IFERROR(IF(TABLAINV[[#This Row],[Cant. UND]]=0,TABLAINV[[#This Row],[PMV]]*TABLAINV[[#This Row],[Conteo Físico]],TABLAINV[[#This Row],[PMV]]*TABLAINV[[#This Row],[Cant. UND]]),0)</f>
        <v>0</v>
      </c>
      <c r="Y582" s="152">
        <f>IFERROR(ABS(TABLAINV[[#This Row],[PMV]]*TABLAINV[[#This Row],[Diferencia]]),0)</f>
        <v>0</v>
      </c>
      <c r="Z582" s="153">
        <f>IFERROR(VLOOKUP(TABLAINV[[#This Row],[Codigo Estado]],unds!O:P,2,0),"PEND.")</f>
        <v>2001</v>
      </c>
      <c r="AA582" s="153" t="str">
        <f t="shared" si="31"/>
        <v>CD09</v>
      </c>
      <c r="AB582" s="159">
        <f t="shared" ca="1" si="32"/>
        <v>45828</v>
      </c>
    </row>
    <row r="583" spans="1:28" s="156" customFormat="1" ht="24" customHeight="1" x14ac:dyDescent="0.2">
      <c r="A583" s="157" t="str">
        <f t="shared" si="30"/>
        <v>MRC01</v>
      </c>
      <c r="B583" s="145" t="str">
        <f>IF(TABLAINV[[#This Row],[Z]]="","",D583&amp;"."&amp;TEXT(E583,"000")&amp;"."&amp;TEXT(F583,"000")&amp;"."&amp;TEXT(G583,"000"))</f>
        <v>MR.C01.146.001</v>
      </c>
      <c r="C583" s="146"/>
      <c r="D583" s="147" t="s">
        <v>95</v>
      </c>
      <c r="E583" s="147" t="s">
        <v>96</v>
      </c>
      <c r="F583" s="147">
        <v>146</v>
      </c>
      <c r="G583" s="147">
        <v>1</v>
      </c>
      <c r="H583" s="147">
        <v>4229</v>
      </c>
      <c r="I583" s="147" t="s">
        <v>249</v>
      </c>
      <c r="J583" s="158">
        <v>13</v>
      </c>
      <c r="K583" s="147" t="s">
        <v>64</v>
      </c>
      <c r="L583" s="148" t="s">
        <v>218</v>
      </c>
      <c r="M583" s="147" t="s">
        <v>99</v>
      </c>
      <c r="N583" s="146" t="s">
        <v>91</v>
      </c>
      <c r="O583" s="146">
        <v>13</v>
      </c>
      <c r="P583" s="148">
        <v>13</v>
      </c>
      <c r="Q583" s="148"/>
      <c r="R583" s="147"/>
      <c r="S583" s="149">
        <f>TABLAINV[[#This Row],[Conteo Físico]]-TABLAINV[[#This Row],[Cant. UND]]</f>
        <v>0</v>
      </c>
      <c r="T5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3" s="150" t="str">
        <f>IFERROR(IF(MOD(TABLAINV[[#This Row],[C]],2)=0,"PAR","IMPAR"),"Zona")</f>
        <v>PAR</v>
      </c>
      <c r="W583" s="151"/>
      <c r="X583" s="152">
        <f>IFERROR(IF(TABLAINV[[#This Row],[Cant. UND]]=0,TABLAINV[[#This Row],[PMV]]*TABLAINV[[#This Row],[Conteo Físico]],TABLAINV[[#This Row],[PMV]]*TABLAINV[[#This Row],[Cant. UND]]),0)</f>
        <v>0</v>
      </c>
      <c r="Y583" s="152">
        <f>IFERROR(ABS(TABLAINV[[#This Row],[PMV]]*TABLAINV[[#This Row],[Diferencia]]),0)</f>
        <v>0</v>
      </c>
      <c r="Z583" s="153">
        <f>IFERROR(VLOOKUP(TABLAINV[[#This Row],[Codigo Estado]],unds!O:P,2,0),"PEND.")</f>
        <v>2001</v>
      </c>
      <c r="AA583" s="153" t="str">
        <f t="shared" si="31"/>
        <v>CD09</v>
      </c>
      <c r="AB583" s="159">
        <f t="shared" ca="1" si="32"/>
        <v>45828</v>
      </c>
    </row>
    <row r="584" spans="1:28" s="156" customFormat="1" ht="24" customHeight="1" x14ac:dyDescent="0.2">
      <c r="A584" s="157" t="str">
        <f t="shared" si="30"/>
        <v>MRC01</v>
      </c>
      <c r="B584" s="145" t="str">
        <f>IF(TABLAINV[[#This Row],[Z]]="","",D584&amp;"."&amp;TEXT(E584,"000")&amp;"."&amp;TEXT(F584,"000")&amp;"."&amp;TEXT(G584,"000"))</f>
        <v>MR.C01.146.002</v>
      </c>
      <c r="C584" s="146"/>
      <c r="D584" s="147" t="s">
        <v>95</v>
      </c>
      <c r="E584" s="147" t="s">
        <v>96</v>
      </c>
      <c r="F584" s="147">
        <v>146</v>
      </c>
      <c r="G584" s="147">
        <v>2</v>
      </c>
      <c r="H584" s="147">
        <v>142478</v>
      </c>
      <c r="I584" s="147" t="s">
        <v>257</v>
      </c>
      <c r="J584" s="158">
        <v>3</v>
      </c>
      <c r="K584" s="147" t="s">
        <v>64</v>
      </c>
      <c r="L584" s="148" t="s">
        <v>110</v>
      </c>
      <c r="M584" s="147" t="s">
        <v>135</v>
      </c>
      <c r="N584" s="146" t="s">
        <v>91</v>
      </c>
      <c r="O584" s="146">
        <v>3</v>
      </c>
      <c r="P584" s="148">
        <v>3</v>
      </c>
      <c r="Q584" s="148"/>
      <c r="R584" s="147"/>
      <c r="S584" s="149">
        <f>TABLAINV[[#This Row],[Conteo Físico]]-TABLAINV[[#This Row],[Cant. UND]]</f>
        <v>0</v>
      </c>
      <c r="T5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4" s="150" t="str">
        <f>IFERROR(IF(MOD(TABLAINV[[#This Row],[C]],2)=0,"PAR","IMPAR"),"Zona")</f>
        <v>PAR</v>
      </c>
      <c r="W584" s="151"/>
      <c r="X584" s="152">
        <f>IFERROR(IF(TABLAINV[[#This Row],[Cant. UND]]=0,TABLAINV[[#This Row],[PMV]]*TABLAINV[[#This Row],[Conteo Físico]],TABLAINV[[#This Row],[PMV]]*TABLAINV[[#This Row],[Cant. UND]]),0)</f>
        <v>0</v>
      </c>
      <c r="Y584" s="152">
        <f>IFERROR(ABS(TABLAINV[[#This Row],[PMV]]*TABLAINV[[#This Row],[Diferencia]]),0)</f>
        <v>0</v>
      </c>
      <c r="Z584" s="153">
        <f>IFERROR(VLOOKUP(TABLAINV[[#This Row],[Codigo Estado]],unds!O:P,2,0),"PEND.")</f>
        <v>2001</v>
      </c>
      <c r="AA584" s="153" t="str">
        <f t="shared" si="31"/>
        <v>CD09</v>
      </c>
      <c r="AB584" s="159">
        <f t="shared" ca="1" si="32"/>
        <v>45828</v>
      </c>
    </row>
    <row r="585" spans="1:28" s="156" customFormat="1" ht="24" customHeight="1" x14ac:dyDescent="0.2">
      <c r="A585" s="157" t="str">
        <f t="shared" si="30"/>
        <v>MRC01</v>
      </c>
      <c r="B585" s="145" t="str">
        <f>IF(TABLAINV[[#This Row],[Z]]="","",D585&amp;"."&amp;TEXT(E585,"000")&amp;"."&amp;TEXT(F585,"000")&amp;"."&amp;TEXT(G585,"000"))</f>
        <v>MR.C01.146.002</v>
      </c>
      <c r="C585" s="146"/>
      <c r="D585" s="147" t="s">
        <v>95</v>
      </c>
      <c r="E585" s="147" t="s">
        <v>96</v>
      </c>
      <c r="F585" s="147">
        <v>146</v>
      </c>
      <c r="G585" s="147">
        <v>2</v>
      </c>
      <c r="H585" s="147">
        <v>143871002</v>
      </c>
      <c r="I585" s="147" t="s">
        <v>258</v>
      </c>
      <c r="J585" s="158">
        <v>9</v>
      </c>
      <c r="K585" s="147" t="s">
        <v>64</v>
      </c>
      <c r="L585" s="148" t="s">
        <v>115</v>
      </c>
      <c r="M585" s="147" t="s">
        <v>99</v>
      </c>
      <c r="N585" s="146" t="s">
        <v>91</v>
      </c>
      <c r="O585" s="146">
        <v>9</v>
      </c>
      <c r="P585" s="148">
        <v>9</v>
      </c>
      <c r="Q585" s="148"/>
      <c r="R585" s="147"/>
      <c r="S585" s="149">
        <f>TABLAINV[[#This Row],[Conteo Físico]]-TABLAINV[[#This Row],[Cant. UND]]</f>
        <v>0</v>
      </c>
      <c r="T5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5" s="150" t="str">
        <f>IFERROR(IF(MOD(TABLAINV[[#This Row],[C]],2)=0,"PAR","IMPAR"),"Zona")</f>
        <v>PAR</v>
      </c>
      <c r="W585" s="151"/>
      <c r="X585" s="152">
        <f>IFERROR(IF(TABLAINV[[#This Row],[Cant. UND]]=0,TABLAINV[[#This Row],[PMV]]*TABLAINV[[#This Row],[Conteo Físico]],TABLAINV[[#This Row],[PMV]]*TABLAINV[[#This Row],[Cant. UND]]),0)</f>
        <v>0</v>
      </c>
      <c r="Y585" s="152">
        <f>IFERROR(ABS(TABLAINV[[#This Row],[PMV]]*TABLAINV[[#This Row],[Diferencia]]),0)</f>
        <v>0</v>
      </c>
      <c r="Z585" s="153">
        <f>IFERROR(VLOOKUP(TABLAINV[[#This Row],[Codigo Estado]],unds!O:P,2,0),"PEND.")</f>
        <v>2001</v>
      </c>
      <c r="AA585" s="153" t="str">
        <f t="shared" si="31"/>
        <v>CD09</v>
      </c>
      <c r="AB585" s="159">
        <f t="shared" ca="1" si="32"/>
        <v>45828</v>
      </c>
    </row>
    <row r="586" spans="1:28" s="156" customFormat="1" ht="24" customHeight="1" x14ac:dyDescent="0.2">
      <c r="A586" s="157" t="str">
        <f t="shared" si="30"/>
        <v>MRC01</v>
      </c>
      <c r="B586" s="145" t="str">
        <f>IF(TABLAINV[[#This Row],[Z]]="","",D586&amp;"."&amp;TEXT(E586,"000")&amp;"."&amp;TEXT(F586,"000")&amp;"."&amp;TEXT(G586,"000"))</f>
        <v>MR.C01.146.002</v>
      </c>
      <c r="C586" s="146"/>
      <c r="D586" s="147" t="s">
        <v>95</v>
      </c>
      <c r="E586" s="147" t="s">
        <v>96</v>
      </c>
      <c r="F586" s="147">
        <v>146</v>
      </c>
      <c r="G586" s="147">
        <v>2</v>
      </c>
      <c r="H586" s="147">
        <v>719574</v>
      </c>
      <c r="I586" s="147" t="s">
        <v>259</v>
      </c>
      <c r="J586" s="158">
        <v>5</v>
      </c>
      <c r="K586" s="147" t="s">
        <v>64</v>
      </c>
      <c r="L586" s="148" t="s">
        <v>113</v>
      </c>
      <c r="M586" s="147" t="s">
        <v>99</v>
      </c>
      <c r="N586" s="146" t="s">
        <v>91</v>
      </c>
      <c r="O586" s="146">
        <v>5</v>
      </c>
      <c r="P586" s="148">
        <v>5</v>
      </c>
      <c r="Q586" s="148"/>
      <c r="R586" s="147"/>
      <c r="S586" s="149">
        <f>TABLAINV[[#This Row],[Conteo Físico]]-TABLAINV[[#This Row],[Cant. UND]]</f>
        <v>0</v>
      </c>
      <c r="T5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6" s="150" t="str">
        <f>IFERROR(IF(MOD(TABLAINV[[#This Row],[C]],2)=0,"PAR","IMPAR"),"Zona")</f>
        <v>PAR</v>
      </c>
      <c r="W586" s="151"/>
      <c r="X586" s="152">
        <f>IFERROR(IF(TABLAINV[[#This Row],[Cant. UND]]=0,TABLAINV[[#This Row],[PMV]]*TABLAINV[[#This Row],[Conteo Físico]],TABLAINV[[#This Row],[PMV]]*TABLAINV[[#This Row],[Cant. UND]]),0)</f>
        <v>0</v>
      </c>
      <c r="Y586" s="152">
        <f>IFERROR(ABS(TABLAINV[[#This Row],[PMV]]*TABLAINV[[#This Row],[Diferencia]]),0)</f>
        <v>0</v>
      </c>
      <c r="Z586" s="153">
        <f>IFERROR(VLOOKUP(TABLAINV[[#This Row],[Codigo Estado]],unds!O:P,2,0),"PEND.")</f>
        <v>2001</v>
      </c>
      <c r="AA586" s="153" t="str">
        <f t="shared" si="31"/>
        <v>CD09</v>
      </c>
      <c r="AB586" s="159">
        <f t="shared" ca="1" si="32"/>
        <v>45828</v>
      </c>
    </row>
    <row r="587" spans="1:28" s="156" customFormat="1" ht="24" customHeight="1" x14ac:dyDescent="0.2">
      <c r="A587" s="157" t="str">
        <f t="shared" si="30"/>
        <v>MRC01</v>
      </c>
      <c r="B587" s="145" t="str">
        <f>IF(TABLAINV[[#This Row],[Z]]="","",D587&amp;"."&amp;TEXT(E587,"000")&amp;"."&amp;TEXT(F587,"000")&amp;"."&amp;TEXT(G587,"000"))</f>
        <v>MR.C01.146.002</v>
      </c>
      <c r="C587" s="146"/>
      <c r="D587" s="147" t="s">
        <v>95</v>
      </c>
      <c r="E587" s="147" t="s">
        <v>96</v>
      </c>
      <c r="F587" s="147">
        <v>146</v>
      </c>
      <c r="G587" s="147">
        <v>2</v>
      </c>
      <c r="H587" s="147">
        <v>719574</v>
      </c>
      <c r="I587" s="147" t="s">
        <v>259</v>
      </c>
      <c r="J587" s="158">
        <v>12</v>
      </c>
      <c r="K587" s="147" t="s">
        <v>64</v>
      </c>
      <c r="L587" s="148" t="s">
        <v>113</v>
      </c>
      <c r="M587" s="147" t="s">
        <v>99</v>
      </c>
      <c r="N587" s="146" t="s">
        <v>91</v>
      </c>
      <c r="O587" s="146">
        <v>12</v>
      </c>
      <c r="P587" s="148">
        <v>12</v>
      </c>
      <c r="Q587" s="148"/>
      <c r="R587" s="147"/>
      <c r="S587" s="149">
        <f>TABLAINV[[#This Row],[Conteo Físico]]-TABLAINV[[#This Row],[Cant. UND]]</f>
        <v>0</v>
      </c>
      <c r="T5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7" s="150" t="str">
        <f>IFERROR(IF(MOD(TABLAINV[[#This Row],[C]],2)=0,"PAR","IMPAR"),"Zona")</f>
        <v>PAR</v>
      </c>
      <c r="W587" s="151"/>
      <c r="X587" s="152">
        <f>IFERROR(IF(TABLAINV[[#This Row],[Cant. UND]]=0,TABLAINV[[#This Row],[PMV]]*TABLAINV[[#This Row],[Conteo Físico]],TABLAINV[[#This Row],[PMV]]*TABLAINV[[#This Row],[Cant. UND]]),0)</f>
        <v>0</v>
      </c>
      <c r="Y587" s="152">
        <f>IFERROR(ABS(TABLAINV[[#This Row],[PMV]]*TABLAINV[[#This Row],[Diferencia]]),0)</f>
        <v>0</v>
      </c>
      <c r="Z587" s="153">
        <f>IFERROR(VLOOKUP(TABLAINV[[#This Row],[Codigo Estado]],unds!O:P,2,0),"PEND.")</f>
        <v>2001</v>
      </c>
      <c r="AA587" s="153" t="str">
        <f t="shared" si="31"/>
        <v>CD09</v>
      </c>
      <c r="AB587" s="159">
        <f t="shared" ca="1" si="32"/>
        <v>45828</v>
      </c>
    </row>
    <row r="588" spans="1:28" s="156" customFormat="1" ht="24" customHeight="1" x14ac:dyDescent="0.2">
      <c r="A588" s="157" t="str">
        <f t="shared" si="30"/>
        <v>MRC01</v>
      </c>
      <c r="B588" s="145" t="str">
        <f>IF(TABLAINV[[#This Row],[Z]]="","",D588&amp;"."&amp;TEXT(E588,"000")&amp;"."&amp;TEXT(F588,"000")&amp;"."&amp;TEXT(G588,"000"))</f>
        <v>MR.C01.146.003</v>
      </c>
      <c r="C588" s="146"/>
      <c r="D588" s="147" t="s">
        <v>95</v>
      </c>
      <c r="E588" s="147" t="s">
        <v>96</v>
      </c>
      <c r="F588" s="147">
        <v>146</v>
      </c>
      <c r="G588" s="147">
        <v>3</v>
      </c>
      <c r="H588" s="147">
        <v>1024530</v>
      </c>
      <c r="I588" s="147" t="s">
        <v>260</v>
      </c>
      <c r="J588" s="158">
        <v>15</v>
      </c>
      <c r="K588" s="147" t="s">
        <v>64</v>
      </c>
      <c r="L588" s="148" t="s">
        <v>212</v>
      </c>
      <c r="M588" s="147" t="s">
        <v>99</v>
      </c>
      <c r="N588" s="146" t="s">
        <v>91</v>
      </c>
      <c r="O588" s="146">
        <v>15</v>
      </c>
      <c r="P588" s="148">
        <v>15</v>
      </c>
      <c r="Q588" s="148"/>
      <c r="R588" s="147"/>
      <c r="S588" s="149">
        <f>TABLAINV[[#This Row],[Conteo Físico]]-TABLAINV[[#This Row],[Cant. UND]]</f>
        <v>0</v>
      </c>
      <c r="T5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8" s="150" t="str">
        <f>IFERROR(IF(MOD(TABLAINV[[#This Row],[C]],2)=0,"PAR","IMPAR"),"Zona")</f>
        <v>PAR</v>
      </c>
      <c r="W588" s="151"/>
      <c r="X588" s="152">
        <f>IFERROR(IF(TABLAINV[[#This Row],[Cant. UND]]=0,TABLAINV[[#This Row],[PMV]]*TABLAINV[[#This Row],[Conteo Físico]],TABLAINV[[#This Row],[PMV]]*TABLAINV[[#This Row],[Cant. UND]]),0)</f>
        <v>0</v>
      </c>
      <c r="Y588" s="152">
        <f>IFERROR(ABS(TABLAINV[[#This Row],[PMV]]*TABLAINV[[#This Row],[Diferencia]]),0)</f>
        <v>0</v>
      </c>
      <c r="Z588" s="153">
        <f>IFERROR(VLOOKUP(TABLAINV[[#This Row],[Codigo Estado]],unds!O:P,2,0),"PEND.")</f>
        <v>2001</v>
      </c>
      <c r="AA588" s="153" t="str">
        <f t="shared" si="31"/>
        <v>CD09</v>
      </c>
      <c r="AB588" s="159">
        <f t="shared" ca="1" si="32"/>
        <v>45828</v>
      </c>
    </row>
    <row r="589" spans="1:28" s="156" customFormat="1" ht="24" customHeight="1" x14ac:dyDescent="0.2">
      <c r="A589" s="157" t="str">
        <f t="shared" si="30"/>
        <v>MRC01</v>
      </c>
      <c r="B589" s="145" t="str">
        <f>IF(TABLAINV[[#This Row],[Z]]="","",D589&amp;"."&amp;TEXT(E589,"000")&amp;"."&amp;TEXT(F589,"000")&amp;"."&amp;TEXT(G589,"000"))</f>
        <v>MR.C01.146.003</v>
      </c>
      <c r="C589" s="146"/>
      <c r="D589" s="147" t="s">
        <v>95</v>
      </c>
      <c r="E589" s="147" t="s">
        <v>96</v>
      </c>
      <c r="F589" s="147">
        <v>146</v>
      </c>
      <c r="G589" s="147">
        <v>3</v>
      </c>
      <c r="H589" s="147">
        <v>48223002</v>
      </c>
      <c r="I589" s="147" t="s">
        <v>261</v>
      </c>
      <c r="J589" s="158">
        <v>3</v>
      </c>
      <c r="K589" s="147" t="s">
        <v>64</v>
      </c>
      <c r="L589" s="148" t="s">
        <v>98</v>
      </c>
      <c r="M589" s="147" t="s">
        <v>99</v>
      </c>
      <c r="N589" s="146" t="s">
        <v>91</v>
      </c>
      <c r="O589" s="146">
        <v>3</v>
      </c>
      <c r="P589" s="148">
        <v>3</v>
      </c>
      <c r="Q589" s="148"/>
      <c r="R589" s="147"/>
      <c r="S589" s="149">
        <f>TABLAINV[[#This Row],[Conteo Físico]]-TABLAINV[[#This Row],[Cant. UND]]</f>
        <v>0</v>
      </c>
      <c r="T5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9" s="150" t="str">
        <f>IFERROR(IF(MOD(TABLAINV[[#This Row],[C]],2)=0,"PAR","IMPAR"),"Zona")</f>
        <v>PAR</v>
      </c>
      <c r="W589" s="151"/>
      <c r="X589" s="152">
        <f>IFERROR(IF(TABLAINV[[#This Row],[Cant. UND]]=0,TABLAINV[[#This Row],[PMV]]*TABLAINV[[#This Row],[Conteo Físico]],TABLAINV[[#This Row],[PMV]]*TABLAINV[[#This Row],[Cant. UND]]),0)</f>
        <v>0</v>
      </c>
      <c r="Y589" s="152">
        <f>IFERROR(ABS(TABLAINV[[#This Row],[PMV]]*TABLAINV[[#This Row],[Diferencia]]),0)</f>
        <v>0</v>
      </c>
      <c r="Z589" s="153">
        <f>IFERROR(VLOOKUP(TABLAINV[[#This Row],[Codigo Estado]],unds!O:P,2,0),"PEND.")</f>
        <v>2001</v>
      </c>
      <c r="AA589" s="153" t="str">
        <f t="shared" si="31"/>
        <v>CD09</v>
      </c>
      <c r="AB589" s="159">
        <f t="shared" ca="1" si="32"/>
        <v>45828</v>
      </c>
    </row>
    <row r="590" spans="1:28" s="156" customFormat="1" ht="24" customHeight="1" x14ac:dyDescent="0.2">
      <c r="A590" s="157" t="str">
        <f t="shared" si="30"/>
        <v>MRC01</v>
      </c>
      <c r="B590" s="145" t="str">
        <f>IF(TABLAINV[[#This Row],[Z]]="","",D590&amp;"."&amp;TEXT(E590,"000")&amp;"."&amp;TEXT(F590,"000")&amp;"."&amp;TEXT(G590,"000"))</f>
        <v>MR.C01.146.003</v>
      </c>
      <c r="C590" s="146"/>
      <c r="D590" s="147" t="s">
        <v>95</v>
      </c>
      <c r="E590" s="147" t="s">
        <v>96</v>
      </c>
      <c r="F590" s="147">
        <v>146</v>
      </c>
      <c r="G590" s="147">
        <v>3</v>
      </c>
      <c r="H590" s="147">
        <v>568243</v>
      </c>
      <c r="I590" s="147" t="s">
        <v>169</v>
      </c>
      <c r="J590" s="158">
        <v>12</v>
      </c>
      <c r="K590" s="147" t="s">
        <v>64</v>
      </c>
      <c r="L590" s="148" t="s">
        <v>115</v>
      </c>
      <c r="M590" s="147" t="s">
        <v>99</v>
      </c>
      <c r="N590" s="146" t="s">
        <v>91</v>
      </c>
      <c r="O590" s="146">
        <v>12</v>
      </c>
      <c r="P590" s="148">
        <v>12</v>
      </c>
      <c r="Q590" s="148"/>
      <c r="R590" s="147"/>
      <c r="S590" s="149">
        <f>TABLAINV[[#This Row],[Conteo Físico]]-TABLAINV[[#This Row],[Cant. UND]]</f>
        <v>0</v>
      </c>
      <c r="T5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0" s="150" t="str">
        <f>IFERROR(IF(MOD(TABLAINV[[#This Row],[C]],2)=0,"PAR","IMPAR"),"Zona")</f>
        <v>PAR</v>
      </c>
      <c r="W590" s="151"/>
      <c r="X590" s="152">
        <f>IFERROR(IF(TABLAINV[[#This Row],[Cant. UND]]=0,TABLAINV[[#This Row],[PMV]]*TABLAINV[[#This Row],[Conteo Físico]],TABLAINV[[#This Row],[PMV]]*TABLAINV[[#This Row],[Cant. UND]]),0)</f>
        <v>0</v>
      </c>
      <c r="Y590" s="152">
        <f>IFERROR(ABS(TABLAINV[[#This Row],[PMV]]*TABLAINV[[#This Row],[Diferencia]]),0)</f>
        <v>0</v>
      </c>
      <c r="Z590" s="153">
        <f>IFERROR(VLOOKUP(TABLAINV[[#This Row],[Codigo Estado]],unds!O:P,2,0),"PEND.")</f>
        <v>2001</v>
      </c>
      <c r="AA590" s="153" t="str">
        <f t="shared" si="31"/>
        <v>CD09</v>
      </c>
      <c r="AB590" s="159">
        <f t="shared" ca="1" si="32"/>
        <v>45828</v>
      </c>
    </row>
    <row r="591" spans="1:28" s="156" customFormat="1" ht="24" customHeight="1" x14ac:dyDescent="0.2">
      <c r="A591" s="157" t="str">
        <f t="shared" si="30"/>
        <v>MRC01</v>
      </c>
      <c r="B591" s="145" t="str">
        <f>IF(TABLAINV[[#This Row],[Z]]="","",D591&amp;"."&amp;TEXT(E591,"000")&amp;"."&amp;TEXT(F591,"000")&amp;"."&amp;TEXT(G591,"000"))</f>
        <v>MR.C01.152.001</v>
      </c>
      <c r="C591" s="146"/>
      <c r="D591" s="147" t="s">
        <v>95</v>
      </c>
      <c r="E591" s="147" t="s">
        <v>96</v>
      </c>
      <c r="F591" s="147">
        <v>152</v>
      </c>
      <c r="G591" s="147">
        <v>1</v>
      </c>
      <c r="H591" s="147">
        <v>508127</v>
      </c>
      <c r="I591" s="147" t="s">
        <v>262</v>
      </c>
      <c r="J591" s="158">
        <v>3</v>
      </c>
      <c r="K591" s="147" t="s">
        <v>64</v>
      </c>
      <c r="L591" s="148" t="s">
        <v>115</v>
      </c>
      <c r="M591" s="147" t="s">
        <v>99</v>
      </c>
      <c r="N591" s="146" t="s">
        <v>91</v>
      </c>
      <c r="O591" s="146">
        <v>3</v>
      </c>
      <c r="P591" s="148">
        <v>3</v>
      </c>
      <c r="Q591" s="148"/>
      <c r="R591" s="147"/>
      <c r="S591" s="149">
        <f>TABLAINV[[#This Row],[Conteo Físico]]-TABLAINV[[#This Row],[Cant. UND]]</f>
        <v>0</v>
      </c>
      <c r="T5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1" s="150" t="str">
        <f>IFERROR(IF(MOD(TABLAINV[[#This Row],[C]],2)=0,"PAR","IMPAR"),"Zona")</f>
        <v>PAR</v>
      </c>
      <c r="W591" s="151"/>
      <c r="X591" s="152">
        <f>IFERROR(IF(TABLAINV[[#This Row],[Cant. UND]]=0,TABLAINV[[#This Row],[PMV]]*TABLAINV[[#This Row],[Conteo Físico]],TABLAINV[[#This Row],[PMV]]*TABLAINV[[#This Row],[Cant. UND]]),0)</f>
        <v>0</v>
      </c>
      <c r="Y591" s="152">
        <f>IFERROR(ABS(TABLAINV[[#This Row],[PMV]]*TABLAINV[[#This Row],[Diferencia]]),0)</f>
        <v>0</v>
      </c>
      <c r="Z591" s="153">
        <f>IFERROR(VLOOKUP(TABLAINV[[#This Row],[Codigo Estado]],unds!O:P,2,0),"PEND.")</f>
        <v>2001</v>
      </c>
      <c r="AA591" s="153" t="str">
        <f t="shared" si="31"/>
        <v>CD09</v>
      </c>
      <c r="AB591" s="159">
        <f t="shared" ca="1" si="32"/>
        <v>45828</v>
      </c>
    </row>
    <row r="592" spans="1:28" s="156" customFormat="1" ht="24" customHeight="1" x14ac:dyDescent="0.2">
      <c r="A592" s="157" t="str">
        <f t="shared" si="30"/>
        <v>MRC01</v>
      </c>
      <c r="B592" s="145" t="str">
        <f>IF(TABLAINV[[#This Row],[Z]]="","",D592&amp;"."&amp;TEXT(E592,"000")&amp;"."&amp;TEXT(F592,"000")&amp;"."&amp;TEXT(G592,"000"))</f>
        <v>MR.C01.152.001</v>
      </c>
      <c r="C592" s="146"/>
      <c r="D592" s="147" t="s">
        <v>95</v>
      </c>
      <c r="E592" s="147" t="s">
        <v>96</v>
      </c>
      <c r="F592" s="147">
        <v>152</v>
      </c>
      <c r="G592" s="147">
        <v>1</v>
      </c>
      <c r="H592" s="147">
        <v>735373002</v>
      </c>
      <c r="I592" s="147" t="s">
        <v>207</v>
      </c>
      <c r="J592" s="158">
        <v>2</v>
      </c>
      <c r="K592" s="147" t="s">
        <v>64</v>
      </c>
      <c r="L592" s="148" t="s">
        <v>113</v>
      </c>
      <c r="M592" s="147" t="s">
        <v>99</v>
      </c>
      <c r="N592" s="146" t="s">
        <v>91</v>
      </c>
      <c r="O592" s="146">
        <v>2</v>
      </c>
      <c r="P592" s="148">
        <v>2</v>
      </c>
      <c r="Q592" s="148"/>
      <c r="R592" s="147"/>
      <c r="S592" s="149">
        <f>TABLAINV[[#This Row],[Conteo Físico]]-TABLAINV[[#This Row],[Cant. UND]]</f>
        <v>0</v>
      </c>
      <c r="T5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2" s="150" t="str">
        <f>IFERROR(IF(MOD(TABLAINV[[#This Row],[C]],2)=0,"PAR","IMPAR"),"Zona")</f>
        <v>PAR</v>
      </c>
      <c r="W592" s="151"/>
      <c r="X592" s="152">
        <f>IFERROR(IF(TABLAINV[[#This Row],[Cant. UND]]=0,TABLAINV[[#This Row],[PMV]]*TABLAINV[[#This Row],[Conteo Físico]],TABLAINV[[#This Row],[PMV]]*TABLAINV[[#This Row],[Cant. UND]]),0)</f>
        <v>0</v>
      </c>
      <c r="Y592" s="152">
        <f>IFERROR(ABS(TABLAINV[[#This Row],[PMV]]*TABLAINV[[#This Row],[Diferencia]]),0)</f>
        <v>0</v>
      </c>
      <c r="Z592" s="153">
        <f>IFERROR(VLOOKUP(TABLAINV[[#This Row],[Codigo Estado]],unds!O:P,2,0),"PEND.")</f>
        <v>2001</v>
      </c>
      <c r="AA592" s="153" t="str">
        <f t="shared" si="31"/>
        <v>CD09</v>
      </c>
      <c r="AB592" s="159">
        <f t="shared" ca="1" si="32"/>
        <v>45828</v>
      </c>
    </row>
    <row r="593" spans="1:28" s="156" customFormat="1" ht="24" customHeight="1" x14ac:dyDescent="0.2">
      <c r="A593" s="157" t="str">
        <f t="shared" si="30"/>
        <v>MRC01</v>
      </c>
      <c r="B593" s="145" t="str">
        <f>IF(TABLAINV[[#This Row],[Z]]="","",D593&amp;"."&amp;TEXT(E593,"000")&amp;"."&amp;TEXT(F593,"000")&amp;"."&amp;TEXT(G593,"000"))</f>
        <v>MR.C01.152.002</v>
      </c>
      <c r="C593" s="146"/>
      <c r="D593" s="147" t="s">
        <v>95</v>
      </c>
      <c r="E593" s="147" t="s">
        <v>96</v>
      </c>
      <c r="F593" s="147">
        <v>152</v>
      </c>
      <c r="G593" s="147">
        <v>2</v>
      </c>
      <c r="H593" s="147">
        <v>1015687</v>
      </c>
      <c r="I593" s="147" t="s">
        <v>248</v>
      </c>
      <c r="J593" s="158">
        <v>24</v>
      </c>
      <c r="K593" s="147" t="s">
        <v>64</v>
      </c>
      <c r="L593" s="148" t="s">
        <v>98</v>
      </c>
      <c r="M593" s="147" t="s">
        <v>99</v>
      </c>
      <c r="N593" s="146" t="s">
        <v>91</v>
      </c>
      <c r="O593" s="146">
        <v>24</v>
      </c>
      <c r="P593" s="148">
        <v>24</v>
      </c>
      <c r="Q593" s="148"/>
      <c r="R593" s="147"/>
      <c r="S593" s="149">
        <f>TABLAINV[[#This Row],[Conteo Físico]]-TABLAINV[[#This Row],[Cant. UND]]</f>
        <v>0</v>
      </c>
      <c r="T5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3" s="150" t="str">
        <f>IFERROR(IF(MOD(TABLAINV[[#This Row],[C]],2)=0,"PAR","IMPAR"),"Zona")</f>
        <v>PAR</v>
      </c>
      <c r="W593" s="151"/>
      <c r="X593" s="152">
        <f>IFERROR(IF(TABLAINV[[#This Row],[Cant. UND]]=0,TABLAINV[[#This Row],[PMV]]*TABLAINV[[#This Row],[Conteo Físico]],TABLAINV[[#This Row],[PMV]]*TABLAINV[[#This Row],[Cant. UND]]),0)</f>
        <v>0</v>
      </c>
      <c r="Y593" s="152">
        <f>IFERROR(ABS(TABLAINV[[#This Row],[PMV]]*TABLAINV[[#This Row],[Diferencia]]),0)</f>
        <v>0</v>
      </c>
      <c r="Z593" s="153">
        <f>IFERROR(VLOOKUP(TABLAINV[[#This Row],[Codigo Estado]],unds!O:P,2,0),"PEND.")</f>
        <v>2001</v>
      </c>
      <c r="AA593" s="153" t="str">
        <f t="shared" si="31"/>
        <v>CD09</v>
      </c>
      <c r="AB593" s="159">
        <f t="shared" ca="1" si="32"/>
        <v>45828</v>
      </c>
    </row>
    <row r="594" spans="1:28" s="156" customFormat="1" ht="24" customHeight="1" x14ac:dyDescent="0.2">
      <c r="A594" s="157" t="str">
        <f t="shared" si="30"/>
        <v>MRC01</v>
      </c>
      <c r="B594" s="145" t="str">
        <f>IF(TABLAINV[[#This Row],[Z]]="","",D594&amp;"."&amp;TEXT(E594,"000")&amp;"."&amp;TEXT(F594,"000")&amp;"."&amp;TEXT(G594,"000"))</f>
        <v>MR.C01.152.002</v>
      </c>
      <c r="C594" s="146"/>
      <c r="D594" s="147" t="s">
        <v>95</v>
      </c>
      <c r="E594" s="147" t="s">
        <v>96</v>
      </c>
      <c r="F594" s="147">
        <v>152</v>
      </c>
      <c r="G594" s="147">
        <v>2</v>
      </c>
      <c r="H594" s="147">
        <v>143871003</v>
      </c>
      <c r="I594" s="147" t="s">
        <v>263</v>
      </c>
      <c r="J594" s="158">
        <v>6</v>
      </c>
      <c r="K594" s="147" t="s">
        <v>64</v>
      </c>
      <c r="L594" s="148" t="s">
        <v>115</v>
      </c>
      <c r="M594" s="147" t="s">
        <v>99</v>
      </c>
      <c r="N594" s="146" t="s">
        <v>91</v>
      </c>
      <c r="O594" s="146">
        <v>6</v>
      </c>
      <c r="P594" s="148">
        <v>6</v>
      </c>
      <c r="Q594" s="148"/>
      <c r="R594" s="147"/>
      <c r="S594" s="149">
        <f>TABLAINV[[#This Row],[Conteo Físico]]-TABLAINV[[#This Row],[Cant. UND]]</f>
        <v>0</v>
      </c>
      <c r="T5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4" s="150" t="str">
        <f>IFERROR(IF(MOD(TABLAINV[[#This Row],[C]],2)=0,"PAR","IMPAR"),"Zona")</f>
        <v>PAR</v>
      </c>
      <c r="W594" s="151"/>
      <c r="X594" s="152">
        <f>IFERROR(IF(TABLAINV[[#This Row],[Cant. UND]]=0,TABLAINV[[#This Row],[PMV]]*TABLAINV[[#This Row],[Conteo Físico]],TABLAINV[[#This Row],[PMV]]*TABLAINV[[#This Row],[Cant. UND]]),0)</f>
        <v>0</v>
      </c>
      <c r="Y594" s="152">
        <f>IFERROR(ABS(TABLAINV[[#This Row],[PMV]]*TABLAINV[[#This Row],[Diferencia]]),0)</f>
        <v>0</v>
      </c>
      <c r="Z594" s="153">
        <f>IFERROR(VLOOKUP(TABLAINV[[#This Row],[Codigo Estado]],unds!O:P,2,0),"PEND.")</f>
        <v>2001</v>
      </c>
      <c r="AA594" s="153" t="str">
        <f t="shared" si="31"/>
        <v>CD09</v>
      </c>
      <c r="AB594" s="159">
        <f t="shared" ca="1" si="32"/>
        <v>45828</v>
      </c>
    </row>
    <row r="595" spans="1:28" s="156" customFormat="1" ht="24" customHeight="1" x14ac:dyDescent="0.2">
      <c r="A595" s="157" t="str">
        <f t="shared" si="30"/>
        <v>MRC01</v>
      </c>
      <c r="B595" s="145" t="str">
        <f>IF(TABLAINV[[#This Row],[Z]]="","",D595&amp;"."&amp;TEXT(E595,"000")&amp;"."&amp;TEXT(F595,"000")&amp;"."&amp;TEXT(G595,"000"))</f>
        <v>MR.C01.152.002</v>
      </c>
      <c r="C595" s="146"/>
      <c r="D595" s="147" t="s">
        <v>95</v>
      </c>
      <c r="E595" s="147" t="s">
        <v>96</v>
      </c>
      <c r="F595" s="147">
        <v>152</v>
      </c>
      <c r="G595" s="147">
        <v>2</v>
      </c>
      <c r="H595" s="147">
        <v>470339</v>
      </c>
      <c r="I595" s="147" t="s">
        <v>264</v>
      </c>
      <c r="J595" s="158">
        <v>1</v>
      </c>
      <c r="K595" s="147" t="s">
        <v>64</v>
      </c>
      <c r="L595" s="148" t="s">
        <v>265</v>
      </c>
      <c r="M595" s="147" t="s">
        <v>99</v>
      </c>
      <c r="N595" s="146" t="s">
        <v>91</v>
      </c>
      <c r="O595" s="146">
        <v>1</v>
      </c>
      <c r="P595" s="148">
        <v>1</v>
      </c>
      <c r="Q595" s="148"/>
      <c r="R595" s="147"/>
      <c r="S595" s="149">
        <f>TABLAINV[[#This Row],[Conteo Físico]]-TABLAINV[[#This Row],[Cant. UND]]</f>
        <v>0</v>
      </c>
      <c r="T5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5" s="150" t="str">
        <f>IFERROR(IF(MOD(TABLAINV[[#This Row],[C]],2)=0,"PAR","IMPAR"),"Zona")</f>
        <v>PAR</v>
      </c>
      <c r="W595" s="151"/>
      <c r="X595" s="152">
        <f>IFERROR(IF(TABLAINV[[#This Row],[Cant. UND]]=0,TABLAINV[[#This Row],[PMV]]*TABLAINV[[#This Row],[Conteo Físico]],TABLAINV[[#This Row],[PMV]]*TABLAINV[[#This Row],[Cant. UND]]),0)</f>
        <v>0</v>
      </c>
      <c r="Y595" s="152">
        <f>IFERROR(ABS(TABLAINV[[#This Row],[PMV]]*TABLAINV[[#This Row],[Diferencia]]),0)</f>
        <v>0</v>
      </c>
      <c r="Z595" s="153">
        <f>IFERROR(VLOOKUP(TABLAINV[[#This Row],[Codigo Estado]],unds!O:P,2,0),"PEND.")</f>
        <v>2001</v>
      </c>
      <c r="AA595" s="153" t="str">
        <f t="shared" si="31"/>
        <v>CD09</v>
      </c>
      <c r="AB595" s="159">
        <f t="shared" ca="1" si="32"/>
        <v>45828</v>
      </c>
    </row>
    <row r="596" spans="1:28" s="156" customFormat="1" ht="24" customHeight="1" x14ac:dyDescent="0.2">
      <c r="A596" s="157" t="str">
        <f t="shared" si="30"/>
        <v>MRC01</v>
      </c>
      <c r="B596" s="145" t="str">
        <f>IF(TABLAINV[[#This Row],[Z]]="","",D596&amp;"."&amp;TEXT(E596,"000")&amp;"."&amp;TEXT(F596,"000")&amp;"."&amp;TEXT(G596,"000"))</f>
        <v>MR.C01.152.002</v>
      </c>
      <c r="C596" s="146"/>
      <c r="D596" s="147" t="s">
        <v>95</v>
      </c>
      <c r="E596" s="147" t="s">
        <v>96</v>
      </c>
      <c r="F596" s="147">
        <v>152</v>
      </c>
      <c r="G596" s="147">
        <v>2</v>
      </c>
      <c r="H596" s="147">
        <v>518476005</v>
      </c>
      <c r="I596" s="147" t="s">
        <v>266</v>
      </c>
      <c r="J596" s="158">
        <v>3</v>
      </c>
      <c r="K596" s="147" t="s">
        <v>64</v>
      </c>
      <c r="L596" s="148" t="s">
        <v>115</v>
      </c>
      <c r="M596" s="147" t="s">
        <v>99</v>
      </c>
      <c r="N596" s="146" t="s">
        <v>91</v>
      </c>
      <c r="O596" s="146">
        <v>3</v>
      </c>
      <c r="P596" s="148">
        <v>3</v>
      </c>
      <c r="Q596" s="148"/>
      <c r="R596" s="147"/>
      <c r="S596" s="149">
        <f>TABLAINV[[#This Row],[Conteo Físico]]-TABLAINV[[#This Row],[Cant. UND]]</f>
        <v>0</v>
      </c>
      <c r="T5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6" s="150" t="str">
        <f>IFERROR(IF(MOD(TABLAINV[[#This Row],[C]],2)=0,"PAR","IMPAR"),"Zona")</f>
        <v>PAR</v>
      </c>
      <c r="W596" s="151"/>
      <c r="X596" s="152">
        <f>IFERROR(IF(TABLAINV[[#This Row],[Cant. UND]]=0,TABLAINV[[#This Row],[PMV]]*TABLAINV[[#This Row],[Conteo Físico]],TABLAINV[[#This Row],[PMV]]*TABLAINV[[#This Row],[Cant. UND]]),0)</f>
        <v>0</v>
      </c>
      <c r="Y596" s="152">
        <f>IFERROR(ABS(TABLAINV[[#This Row],[PMV]]*TABLAINV[[#This Row],[Diferencia]]),0)</f>
        <v>0</v>
      </c>
      <c r="Z596" s="153">
        <f>IFERROR(VLOOKUP(TABLAINV[[#This Row],[Codigo Estado]],unds!O:P,2,0),"PEND.")</f>
        <v>2001</v>
      </c>
      <c r="AA596" s="153" t="str">
        <f t="shared" si="31"/>
        <v>CD09</v>
      </c>
      <c r="AB596" s="159">
        <f t="shared" ca="1" si="32"/>
        <v>45828</v>
      </c>
    </row>
    <row r="597" spans="1:28" s="156" customFormat="1" ht="24" customHeight="1" x14ac:dyDescent="0.2">
      <c r="A597" s="157" t="str">
        <f t="shared" si="30"/>
        <v>MRC01</v>
      </c>
      <c r="B597" s="145" t="str">
        <f>IF(TABLAINV[[#This Row],[Z]]="","",D597&amp;"."&amp;TEXT(E597,"000")&amp;"."&amp;TEXT(F597,"000")&amp;"."&amp;TEXT(G597,"000"))</f>
        <v>MR.C01.152.002</v>
      </c>
      <c r="C597" s="146"/>
      <c r="D597" s="147" t="s">
        <v>95</v>
      </c>
      <c r="E597" s="147" t="s">
        <v>96</v>
      </c>
      <c r="F597" s="147">
        <v>152</v>
      </c>
      <c r="G597" s="147">
        <v>2</v>
      </c>
      <c r="H597" s="147">
        <v>59505003</v>
      </c>
      <c r="I597" s="147" t="s">
        <v>267</v>
      </c>
      <c r="J597" s="158">
        <v>18</v>
      </c>
      <c r="K597" s="147" t="s">
        <v>64</v>
      </c>
      <c r="L597" s="148" t="s">
        <v>98</v>
      </c>
      <c r="M597" s="147" t="s">
        <v>99</v>
      </c>
      <c r="N597" s="146" t="s">
        <v>91</v>
      </c>
      <c r="O597" s="146">
        <v>18</v>
      </c>
      <c r="P597" s="148">
        <v>18</v>
      </c>
      <c r="Q597" s="148"/>
      <c r="R597" s="147"/>
      <c r="S597" s="149">
        <f>TABLAINV[[#This Row],[Conteo Físico]]-TABLAINV[[#This Row],[Cant. UND]]</f>
        <v>0</v>
      </c>
      <c r="T5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7" s="150" t="str">
        <f>IFERROR(IF(MOD(TABLAINV[[#This Row],[C]],2)=0,"PAR","IMPAR"),"Zona")</f>
        <v>PAR</v>
      </c>
      <c r="W597" s="151"/>
      <c r="X597" s="152">
        <f>IFERROR(IF(TABLAINV[[#This Row],[Cant. UND]]=0,TABLAINV[[#This Row],[PMV]]*TABLAINV[[#This Row],[Conteo Físico]],TABLAINV[[#This Row],[PMV]]*TABLAINV[[#This Row],[Cant. UND]]),0)</f>
        <v>0</v>
      </c>
      <c r="Y597" s="152">
        <f>IFERROR(ABS(TABLAINV[[#This Row],[PMV]]*TABLAINV[[#This Row],[Diferencia]]),0)</f>
        <v>0</v>
      </c>
      <c r="Z597" s="153">
        <f>IFERROR(VLOOKUP(TABLAINV[[#This Row],[Codigo Estado]],unds!O:P,2,0),"PEND.")</f>
        <v>2001</v>
      </c>
      <c r="AA597" s="153" t="str">
        <f t="shared" si="31"/>
        <v>CD09</v>
      </c>
      <c r="AB597" s="159">
        <f t="shared" ca="1" si="32"/>
        <v>45828</v>
      </c>
    </row>
    <row r="598" spans="1:28" s="156" customFormat="1" ht="24" customHeight="1" x14ac:dyDescent="0.2">
      <c r="A598" s="157" t="str">
        <f t="shared" si="30"/>
        <v>MRC01</v>
      </c>
      <c r="B598" s="145" t="str">
        <f>IF(TABLAINV[[#This Row],[Z]]="","",D598&amp;"."&amp;TEXT(E598,"000")&amp;"."&amp;TEXT(F598,"000")&amp;"."&amp;TEXT(G598,"000"))</f>
        <v>MR.C01.152.002</v>
      </c>
      <c r="C598" s="146"/>
      <c r="D598" s="147" t="s">
        <v>95</v>
      </c>
      <c r="E598" s="147" t="s">
        <v>96</v>
      </c>
      <c r="F598" s="147">
        <v>152</v>
      </c>
      <c r="G598" s="147">
        <v>2</v>
      </c>
      <c r="H598" s="147">
        <v>735373002</v>
      </c>
      <c r="I598" s="147" t="s">
        <v>207</v>
      </c>
      <c r="J598" s="158">
        <v>5</v>
      </c>
      <c r="K598" s="147" t="s">
        <v>64</v>
      </c>
      <c r="L598" s="148" t="s">
        <v>113</v>
      </c>
      <c r="M598" s="147" t="s">
        <v>99</v>
      </c>
      <c r="N598" s="146" t="s">
        <v>91</v>
      </c>
      <c r="O598" s="146">
        <v>5</v>
      </c>
      <c r="P598" s="148">
        <v>5</v>
      </c>
      <c r="Q598" s="148"/>
      <c r="R598" s="147"/>
      <c r="S598" s="149">
        <f>TABLAINV[[#This Row],[Conteo Físico]]-TABLAINV[[#This Row],[Cant. UND]]</f>
        <v>0</v>
      </c>
      <c r="T5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8" s="150" t="str">
        <f>IFERROR(IF(MOD(TABLAINV[[#This Row],[C]],2)=0,"PAR","IMPAR"),"Zona")</f>
        <v>PAR</v>
      </c>
      <c r="W598" s="151"/>
      <c r="X598" s="152">
        <f>IFERROR(IF(TABLAINV[[#This Row],[Cant. UND]]=0,TABLAINV[[#This Row],[PMV]]*TABLAINV[[#This Row],[Conteo Físico]],TABLAINV[[#This Row],[PMV]]*TABLAINV[[#This Row],[Cant. UND]]),0)</f>
        <v>0</v>
      </c>
      <c r="Y598" s="152">
        <f>IFERROR(ABS(TABLAINV[[#This Row],[PMV]]*TABLAINV[[#This Row],[Diferencia]]),0)</f>
        <v>0</v>
      </c>
      <c r="Z598" s="153">
        <f>IFERROR(VLOOKUP(TABLAINV[[#This Row],[Codigo Estado]],unds!O:P,2,0),"PEND.")</f>
        <v>2001</v>
      </c>
      <c r="AA598" s="153" t="str">
        <f t="shared" si="31"/>
        <v>CD09</v>
      </c>
      <c r="AB598" s="159">
        <f t="shared" ca="1" si="32"/>
        <v>45828</v>
      </c>
    </row>
    <row r="599" spans="1:28" s="156" customFormat="1" ht="24" customHeight="1" x14ac:dyDescent="0.2">
      <c r="A599" s="157" t="str">
        <f t="shared" si="30"/>
        <v>MRC01</v>
      </c>
      <c r="B599" s="145" t="str">
        <f>IF(TABLAINV[[#This Row],[Z]]="","",D599&amp;"."&amp;TEXT(E599,"000")&amp;"."&amp;TEXT(F599,"000")&amp;"."&amp;TEXT(G599,"000"))</f>
        <v>MR.C01.152.003</v>
      </c>
      <c r="C599" s="146"/>
      <c r="D599" s="147" t="s">
        <v>95</v>
      </c>
      <c r="E599" s="147" t="s">
        <v>96</v>
      </c>
      <c r="F599" s="147">
        <v>152</v>
      </c>
      <c r="G599" s="147">
        <v>3</v>
      </c>
      <c r="H599" s="147">
        <v>4994</v>
      </c>
      <c r="I599" s="147" t="s">
        <v>268</v>
      </c>
      <c r="J599" s="158">
        <v>10</v>
      </c>
      <c r="K599" s="147" t="s">
        <v>64</v>
      </c>
      <c r="L599" s="148" t="s">
        <v>212</v>
      </c>
      <c r="M599" s="147" t="s">
        <v>99</v>
      </c>
      <c r="N599" s="146" t="s">
        <v>91</v>
      </c>
      <c r="O599" s="146">
        <v>10</v>
      </c>
      <c r="P599" s="148">
        <v>10</v>
      </c>
      <c r="Q599" s="148"/>
      <c r="R599" s="147"/>
      <c r="S599" s="149">
        <f>TABLAINV[[#This Row],[Conteo Físico]]-TABLAINV[[#This Row],[Cant. UND]]</f>
        <v>0</v>
      </c>
      <c r="T5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9" s="150" t="str">
        <f>IFERROR(IF(MOD(TABLAINV[[#This Row],[C]],2)=0,"PAR","IMPAR"),"Zona")</f>
        <v>PAR</v>
      </c>
      <c r="W599" s="151"/>
      <c r="X599" s="152">
        <f>IFERROR(IF(TABLAINV[[#This Row],[Cant. UND]]=0,TABLAINV[[#This Row],[PMV]]*TABLAINV[[#This Row],[Conteo Físico]],TABLAINV[[#This Row],[PMV]]*TABLAINV[[#This Row],[Cant. UND]]),0)</f>
        <v>0</v>
      </c>
      <c r="Y599" s="152">
        <f>IFERROR(ABS(TABLAINV[[#This Row],[PMV]]*TABLAINV[[#This Row],[Diferencia]]),0)</f>
        <v>0</v>
      </c>
      <c r="Z599" s="153">
        <f>IFERROR(VLOOKUP(TABLAINV[[#This Row],[Codigo Estado]],unds!O:P,2,0),"PEND.")</f>
        <v>2001</v>
      </c>
      <c r="AA599" s="153" t="str">
        <f t="shared" si="31"/>
        <v>CD09</v>
      </c>
      <c r="AB599" s="159">
        <f t="shared" ca="1" si="32"/>
        <v>45828</v>
      </c>
    </row>
    <row r="600" spans="1:28" s="156" customFormat="1" ht="24" customHeight="1" x14ac:dyDescent="0.2">
      <c r="A600" s="157" t="str">
        <f t="shared" si="30"/>
        <v>MRC01</v>
      </c>
      <c r="B600" s="145" t="str">
        <f>IF(TABLAINV[[#This Row],[Z]]="","",D600&amp;"."&amp;TEXT(E600,"000")&amp;"."&amp;TEXT(F600,"000")&amp;"."&amp;TEXT(G600,"000"))</f>
        <v>MR.C01.152.003</v>
      </c>
      <c r="C600" s="146"/>
      <c r="D600" s="147" t="s">
        <v>95</v>
      </c>
      <c r="E600" s="147" t="s">
        <v>96</v>
      </c>
      <c r="F600" s="147">
        <v>152</v>
      </c>
      <c r="G600" s="147">
        <v>3</v>
      </c>
      <c r="H600" s="147">
        <v>506515</v>
      </c>
      <c r="I600" s="147" t="s">
        <v>269</v>
      </c>
      <c r="J600" s="158">
        <v>9</v>
      </c>
      <c r="K600" s="147" t="s">
        <v>64</v>
      </c>
      <c r="L600" s="148" t="s">
        <v>115</v>
      </c>
      <c r="M600" s="147" t="s">
        <v>99</v>
      </c>
      <c r="N600" s="146" t="s">
        <v>91</v>
      </c>
      <c r="O600" s="146">
        <v>9</v>
      </c>
      <c r="P600" s="148">
        <v>9</v>
      </c>
      <c r="Q600" s="148"/>
      <c r="R600" s="147"/>
      <c r="S600" s="149">
        <f>TABLAINV[[#This Row],[Conteo Físico]]-TABLAINV[[#This Row],[Cant. UND]]</f>
        <v>0</v>
      </c>
      <c r="T6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0" s="150" t="str">
        <f>IFERROR(IF(MOD(TABLAINV[[#This Row],[C]],2)=0,"PAR","IMPAR"),"Zona")</f>
        <v>PAR</v>
      </c>
      <c r="W600" s="151"/>
      <c r="X600" s="152">
        <f>IFERROR(IF(TABLAINV[[#This Row],[Cant. UND]]=0,TABLAINV[[#This Row],[PMV]]*TABLAINV[[#This Row],[Conteo Físico]],TABLAINV[[#This Row],[PMV]]*TABLAINV[[#This Row],[Cant. UND]]),0)</f>
        <v>0</v>
      </c>
      <c r="Y600" s="152">
        <f>IFERROR(ABS(TABLAINV[[#This Row],[PMV]]*TABLAINV[[#This Row],[Diferencia]]),0)</f>
        <v>0</v>
      </c>
      <c r="Z600" s="153">
        <f>IFERROR(VLOOKUP(TABLAINV[[#This Row],[Codigo Estado]],unds!O:P,2,0),"PEND.")</f>
        <v>2001</v>
      </c>
      <c r="AA600" s="153" t="str">
        <f t="shared" si="31"/>
        <v>CD09</v>
      </c>
      <c r="AB600" s="159">
        <f t="shared" ca="1" si="32"/>
        <v>45828</v>
      </c>
    </row>
    <row r="601" spans="1:28" s="156" customFormat="1" ht="24" customHeight="1" x14ac:dyDescent="0.2">
      <c r="A601" s="157" t="str">
        <f t="shared" si="30"/>
        <v>MRC01</v>
      </c>
      <c r="B601" s="145" t="str">
        <f>IF(TABLAINV[[#This Row],[Z]]="","",D601&amp;"."&amp;TEXT(E601,"000")&amp;"."&amp;TEXT(F601,"000")&amp;"."&amp;TEXT(G601,"000"))</f>
        <v>MR.C01.152.003</v>
      </c>
      <c r="C601" s="146"/>
      <c r="D601" s="147" t="s">
        <v>95</v>
      </c>
      <c r="E601" s="147" t="s">
        <v>96</v>
      </c>
      <c r="F601" s="147">
        <v>152</v>
      </c>
      <c r="G601" s="147">
        <v>3</v>
      </c>
      <c r="H601" s="147">
        <v>768105</v>
      </c>
      <c r="I601" s="147" t="s">
        <v>270</v>
      </c>
      <c r="J601" s="158">
        <v>8</v>
      </c>
      <c r="K601" s="147" t="s">
        <v>64</v>
      </c>
      <c r="L601" s="148" t="s">
        <v>164</v>
      </c>
      <c r="M601" s="147" t="s">
        <v>99</v>
      </c>
      <c r="N601" s="146" t="s">
        <v>91</v>
      </c>
      <c r="O601" s="146">
        <v>8</v>
      </c>
      <c r="P601" s="148">
        <v>8</v>
      </c>
      <c r="Q601" s="148"/>
      <c r="R601" s="147"/>
      <c r="S601" s="149">
        <f>TABLAINV[[#This Row],[Conteo Físico]]-TABLAINV[[#This Row],[Cant. UND]]</f>
        <v>0</v>
      </c>
      <c r="T6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1" s="150" t="str">
        <f>IFERROR(IF(MOD(TABLAINV[[#This Row],[C]],2)=0,"PAR","IMPAR"),"Zona")</f>
        <v>PAR</v>
      </c>
      <c r="W601" s="151"/>
      <c r="X601" s="152">
        <f>IFERROR(IF(TABLAINV[[#This Row],[Cant. UND]]=0,TABLAINV[[#This Row],[PMV]]*TABLAINV[[#This Row],[Conteo Físico]],TABLAINV[[#This Row],[PMV]]*TABLAINV[[#This Row],[Cant. UND]]),0)</f>
        <v>0</v>
      </c>
      <c r="Y601" s="152">
        <f>IFERROR(ABS(TABLAINV[[#This Row],[PMV]]*TABLAINV[[#This Row],[Diferencia]]),0)</f>
        <v>0</v>
      </c>
      <c r="Z601" s="153">
        <f>IFERROR(VLOOKUP(TABLAINV[[#This Row],[Codigo Estado]],unds!O:P,2,0),"PEND.")</f>
        <v>2001</v>
      </c>
      <c r="AA601" s="153" t="str">
        <f t="shared" si="31"/>
        <v>CD09</v>
      </c>
      <c r="AB601" s="159">
        <f t="shared" ca="1" si="32"/>
        <v>45828</v>
      </c>
    </row>
    <row r="602" spans="1:28" s="156" customFormat="1" ht="24" customHeight="1" x14ac:dyDescent="0.2">
      <c r="A602" s="157" t="str">
        <f t="shared" si="30"/>
        <v>MRC01</v>
      </c>
      <c r="B602" s="145" t="str">
        <f>IF(TABLAINV[[#This Row],[Z]]="","",D602&amp;"."&amp;TEXT(E602,"000")&amp;"."&amp;TEXT(F602,"000")&amp;"."&amp;TEXT(G602,"000"))</f>
        <v>MR.C01.152.003</v>
      </c>
      <c r="C602" s="146"/>
      <c r="D602" s="147" t="s">
        <v>95</v>
      </c>
      <c r="E602" s="147" t="s">
        <v>96</v>
      </c>
      <c r="F602" s="147">
        <v>152</v>
      </c>
      <c r="G602" s="147">
        <v>3</v>
      </c>
      <c r="H602" s="147">
        <v>768638003</v>
      </c>
      <c r="I602" s="147" t="s">
        <v>271</v>
      </c>
      <c r="J602" s="158">
        <v>5</v>
      </c>
      <c r="K602" s="147" t="s">
        <v>64</v>
      </c>
      <c r="L602" s="148" t="s">
        <v>212</v>
      </c>
      <c r="M602" s="147" t="s">
        <v>99</v>
      </c>
      <c r="N602" s="146" t="s">
        <v>91</v>
      </c>
      <c r="O602" s="146">
        <v>5</v>
      </c>
      <c r="P602" s="148">
        <v>5</v>
      </c>
      <c r="Q602" s="148"/>
      <c r="R602" s="147"/>
      <c r="S602" s="149">
        <f>TABLAINV[[#This Row],[Conteo Físico]]-TABLAINV[[#This Row],[Cant. UND]]</f>
        <v>0</v>
      </c>
      <c r="T6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2" s="150" t="str">
        <f>IFERROR(IF(MOD(TABLAINV[[#This Row],[C]],2)=0,"PAR","IMPAR"),"Zona")</f>
        <v>PAR</v>
      </c>
      <c r="W602" s="151"/>
      <c r="X602" s="152">
        <f>IFERROR(IF(TABLAINV[[#This Row],[Cant. UND]]=0,TABLAINV[[#This Row],[PMV]]*TABLAINV[[#This Row],[Conteo Físico]],TABLAINV[[#This Row],[PMV]]*TABLAINV[[#This Row],[Cant. UND]]),0)</f>
        <v>0</v>
      </c>
      <c r="Y602" s="152">
        <f>IFERROR(ABS(TABLAINV[[#This Row],[PMV]]*TABLAINV[[#This Row],[Diferencia]]),0)</f>
        <v>0</v>
      </c>
      <c r="Z602" s="153">
        <f>IFERROR(VLOOKUP(TABLAINV[[#This Row],[Codigo Estado]],unds!O:P,2,0),"PEND.")</f>
        <v>2001</v>
      </c>
      <c r="AA602" s="153" t="str">
        <f t="shared" si="31"/>
        <v>CD09</v>
      </c>
      <c r="AB602" s="159">
        <f t="shared" ca="1" si="32"/>
        <v>45828</v>
      </c>
    </row>
    <row r="603" spans="1:28" s="156" customFormat="1" ht="24" customHeight="1" x14ac:dyDescent="0.2">
      <c r="A603" s="157" t="str">
        <f t="shared" si="30"/>
        <v>MRC01</v>
      </c>
      <c r="B603" s="145" t="str">
        <f>IF(TABLAINV[[#This Row],[Z]]="","",D603&amp;"."&amp;TEXT(E603,"000")&amp;"."&amp;TEXT(F603,"000")&amp;"."&amp;TEXT(G603,"000"))</f>
        <v>MR.C01.153.001</v>
      </c>
      <c r="C603" s="146"/>
      <c r="D603" s="147" t="s">
        <v>95</v>
      </c>
      <c r="E603" s="147" t="s">
        <v>96</v>
      </c>
      <c r="F603" s="147">
        <v>153</v>
      </c>
      <c r="G603" s="147">
        <v>1</v>
      </c>
      <c r="H603" s="147">
        <v>225494</v>
      </c>
      <c r="I603" s="147" t="s">
        <v>272</v>
      </c>
      <c r="J603" s="158">
        <v>6</v>
      </c>
      <c r="K603" s="147" t="s">
        <v>64</v>
      </c>
      <c r="L603" s="148" t="s">
        <v>115</v>
      </c>
      <c r="M603" s="147" t="s">
        <v>99</v>
      </c>
      <c r="N603" s="146" t="s">
        <v>91</v>
      </c>
      <c r="O603" s="146">
        <v>6</v>
      </c>
      <c r="P603" s="148">
        <v>6</v>
      </c>
      <c r="Q603" s="148"/>
      <c r="R603" s="147"/>
      <c r="S603" s="149">
        <f>TABLAINV[[#This Row],[Conteo Físico]]-TABLAINV[[#This Row],[Cant. UND]]</f>
        <v>0</v>
      </c>
      <c r="T6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3" s="150" t="str">
        <f>IFERROR(IF(MOD(TABLAINV[[#This Row],[C]],2)=0,"PAR","IMPAR"),"Zona")</f>
        <v>IMPAR</v>
      </c>
      <c r="W603" s="151"/>
      <c r="X603" s="152">
        <f>IFERROR(IF(TABLAINV[[#This Row],[Cant. UND]]=0,TABLAINV[[#This Row],[PMV]]*TABLAINV[[#This Row],[Conteo Físico]],TABLAINV[[#This Row],[PMV]]*TABLAINV[[#This Row],[Cant. UND]]),0)</f>
        <v>0</v>
      </c>
      <c r="Y603" s="152">
        <f>IFERROR(ABS(TABLAINV[[#This Row],[PMV]]*TABLAINV[[#This Row],[Diferencia]]),0)</f>
        <v>0</v>
      </c>
      <c r="Z603" s="153">
        <f>IFERROR(VLOOKUP(TABLAINV[[#This Row],[Codigo Estado]],unds!O:P,2,0),"PEND.")</f>
        <v>2001</v>
      </c>
      <c r="AA603" s="153" t="str">
        <f t="shared" si="31"/>
        <v>CD09</v>
      </c>
      <c r="AB603" s="159">
        <f t="shared" ca="1" si="32"/>
        <v>45828</v>
      </c>
    </row>
    <row r="604" spans="1:28" s="156" customFormat="1" ht="24" customHeight="1" x14ac:dyDescent="0.2">
      <c r="A604" s="157" t="str">
        <f t="shared" si="30"/>
        <v>MRC01</v>
      </c>
      <c r="B604" s="145" t="str">
        <f>IF(TABLAINV[[#This Row],[Z]]="","",D604&amp;"."&amp;TEXT(E604,"000")&amp;"."&amp;TEXT(F604,"000")&amp;"."&amp;TEXT(G604,"000"))</f>
        <v>MR.C01.153.001</v>
      </c>
      <c r="C604" s="146"/>
      <c r="D604" s="147" t="s">
        <v>95</v>
      </c>
      <c r="E604" s="147" t="s">
        <v>96</v>
      </c>
      <c r="F604" s="147">
        <v>153</v>
      </c>
      <c r="G604" s="147">
        <v>1</v>
      </c>
      <c r="H604" s="147">
        <v>954239004</v>
      </c>
      <c r="I604" s="147" t="s">
        <v>232</v>
      </c>
      <c r="J604" s="158">
        <v>7</v>
      </c>
      <c r="K604" s="147" t="s">
        <v>64</v>
      </c>
      <c r="L604" s="148" t="s">
        <v>233</v>
      </c>
      <c r="M604" s="147" t="s">
        <v>99</v>
      </c>
      <c r="N604" s="146" t="s">
        <v>91</v>
      </c>
      <c r="O604" s="146">
        <v>7</v>
      </c>
      <c r="P604" s="148">
        <v>7</v>
      </c>
      <c r="Q604" s="148"/>
      <c r="R604" s="147"/>
      <c r="S604" s="149">
        <f>TABLAINV[[#This Row],[Conteo Físico]]-TABLAINV[[#This Row],[Cant. UND]]</f>
        <v>0</v>
      </c>
      <c r="T6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4" s="150" t="str">
        <f>IFERROR(IF(MOD(TABLAINV[[#This Row],[C]],2)=0,"PAR","IMPAR"),"Zona")</f>
        <v>IMPAR</v>
      </c>
      <c r="W604" s="151"/>
      <c r="X604" s="152">
        <f>IFERROR(IF(TABLAINV[[#This Row],[Cant. UND]]=0,TABLAINV[[#This Row],[PMV]]*TABLAINV[[#This Row],[Conteo Físico]],TABLAINV[[#This Row],[PMV]]*TABLAINV[[#This Row],[Cant. UND]]),0)</f>
        <v>0</v>
      </c>
      <c r="Y604" s="152">
        <f>IFERROR(ABS(TABLAINV[[#This Row],[PMV]]*TABLAINV[[#This Row],[Diferencia]]),0)</f>
        <v>0</v>
      </c>
      <c r="Z604" s="153">
        <f>IFERROR(VLOOKUP(TABLAINV[[#This Row],[Codigo Estado]],unds!O:P,2,0),"PEND.")</f>
        <v>2001</v>
      </c>
      <c r="AA604" s="153" t="str">
        <f t="shared" si="31"/>
        <v>CD09</v>
      </c>
      <c r="AB604" s="159">
        <f t="shared" ca="1" si="32"/>
        <v>45828</v>
      </c>
    </row>
    <row r="605" spans="1:28" s="156" customFormat="1" ht="24" customHeight="1" x14ac:dyDescent="0.2">
      <c r="A605" s="157" t="str">
        <f t="shared" si="30"/>
        <v>MRC01</v>
      </c>
      <c r="B605" s="145" t="str">
        <f>IF(TABLAINV[[#This Row],[Z]]="","",D605&amp;"."&amp;TEXT(E605,"000")&amp;"."&amp;TEXT(F605,"000")&amp;"."&amp;TEXT(G605,"000"))</f>
        <v>MR.C01.153.002</v>
      </c>
      <c r="C605" s="146"/>
      <c r="D605" s="147" t="s">
        <v>95</v>
      </c>
      <c r="E605" s="147" t="s">
        <v>96</v>
      </c>
      <c r="F605" s="147">
        <v>153</v>
      </c>
      <c r="G605" s="147">
        <v>2</v>
      </c>
      <c r="H605" s="147">
        <v>203745</v>
      </c>
      <c r="I605" s="147" t="s">
        <v>216</v>
      </c>
      <c r="J605" s="158">
        <v>9</v>
      </c>
      <c r="K605" s="147" t="s">
        <v>64</v>
      </c>
      <c r="L605" s="148" t="s">
        <v>115</v>
      </c>
      <c r="M605" s="147" t="s">
        <v>99</v>
      </c>
      <c r="N605" s="146" t="s">
        <v>91</v>
      </c>
      <c r="O605" s="146">
        <v>9</v>
      </c>
      <c r="P605" s="148">
        <v>9</v>
      </c>
      <c r="Q605" s="148"/>
      <c r="R605" s="147"/>
      <c r="S605" s="149">
        <f>TABLAINV[[#This Row],[Conteo Físico]]-TABLAINV[[#This Row],[Cant. UND]]</f>
        <v>0</v>
      </c>
      <c r="T6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5" s="150" t="str">
        <f>IFERROR(IF(MOD(TABLAINV[[#This Row],[C]],2)=0,"PAR","IMPAR"),"Zona")</f>
        <v>IMPAR</v>
      </c>
      <c r="W605" s="151"/>
      <c r="X605" s="152">
        <f>IFERROR(IF(TABLAINV[[#This Row],[Cant. UND]]=0,TABLAINV[[#This Row],[PMV]]*TABLAINV[[#This Row],[Conteo Físico]],TABLAINV[[#This Row],[PMV]]*TABLAINV[[#This Row],[Cant. UND]]),0)</f>
        <v>0</v>
      </c>
      <c r="Y605" s="152">
        <f>IFERROR(ABS(TABLAINV[[#This Row],[PMV]]*TABLAINV[[#This Row],[Diferencia]]),0)</f>
        <v>0</v>
      </c>
      <c r="Z605" s="153">
        <f>IFERROR(VLOOKUP(TABLAINV[[#This Row],[Codigo Estado]],unds!O:P,2,0),"PEND.")</f>
        <v>2001</v>
      </c>
      <c r="AA605" s="153" t="str">
        <f t="shared" si="31"/>
        <v>CD09</v>
      </c>
      <c r="AB605" s="159">
        <f t="shared" ca="1" si="32"/>
        <v>45828</v>
      </c>
    </row>
    <row r="606" spans="1:28" s="156" customFormat="1" ht="24" customHeight="1" x14ac:dyDescent="0.2">
      <c r="A606" s="157" t="str">
        <f t="shared" si="30"/>
        <v>MRC01</v>
      </c>
      <c r="B606" s="145" t="str">
        <f>IF(TABLAINV[[#This Row],[Z]]="","",D606&amp;"."&amp;TEXT(E606,"000")&amp;"."&amp;TEXT(F606,"000")&amp;"."&amp;TEXT(G606,"000"))</f>
        <v>MR.C01.153.002</v>
      </c>
      <c r="C606" s="146"/>
      <c r="D606" s="147" t="s">
        <v>95</v>
      </c>
      <c r="E606" s="147" t="s">
        <v>96</v>
      </c>
      <c r="F606" s="147">
        <v>153</v>
      </c>
      <c r="G606" s="147">
        <v>2</v>
      </c>
      <c r="H606" s="147">
        <v>49463002</v>
      </c>
      <c r="I606" s="147" t="s">
        <v>273</v>
      </c>
      <c r="J606" s="158">
        <v>9</v>
      </c>
      <c r="K606" s="147" t="s">
        <v>64</v>
      </c>
      <c r="L606" s="148" t="s">
        <v>115</v>
      </c>
      <c r="M606" s="147" t="s">
        <v>99</v>
      </c>
      <c r="N606" s="146" t="s">
        <v>91</v>
      </c>
      <c r="O606" s="146">
        <v>9</v>
      </c>
      <c r="P606" s="148">
        <v>9</v>
      </c>
      <c r="Q606" s="148"/>
      <c r="R606" s="147"/>
      <c r="S606" s="149">
        <f>TABLAINV[[#This Row],[Conteo Físico]]-TABLAINV[[#This Row],[Cant. UND]]</f>
        <v>0</v>
      </c>
      <c r="T6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6" s="150" t="str">
        <f>IFERROR(IF(MOD(TABLAINV[[#This Row],[C]],2)=0,"PAR","IMPAR"),"Zona")</f>
        <v>IMPAR</v>
      </c>
      <c r="W606" s="151"/>
      <c r="X606" s="152">
        <f>IFERROR(IF(TABLAINV[[#This Row],[Cant. UND]]=0,TABLAINV[[#This Row],[PMV]]*TABLAINV[[#This Row],[Conteo Físico]],TABLAINV[[#This Row],[PMV]]*TABLAINV[[#This Row],[Cant. UND]]),0)</f>
        <v>0</v>
      </c>
      <c r="Y606" s="152">
        <f>IFERROR(ABS(TABLAINV[[#This Row],[PMV]]*TABLAINV[[#This Row],[Diferencia]]),0)</f>
        <v>0</v>
      </c>
      <c r="Z606" s="153">
        <f>IFERROR(VLOOKUP(TABLAINV[[#This Row],[Codigo Estado]],unds!O:P,2,0),"PEND.")</f>
        <v>2001</v>
      </c>
      <c r="AA606" s="153" t="str">
        <f t="shared" si="31"/>
        <v>CD09</v>
      </c>
      <c r="AB606" s="159">
        <f t="shared" ca="1" si="32"/>
        <v>45828</v>
      </c>
    </row>
    <row r="607" spans="1:28" s="156" customFormat="1" ht="24" customHeight="1" x14ac:dyDescent="0.2">
      <c r="A607" s="157" t="str">
        <f t="shared" si="30"/>
        <v>MRC01</v>
      </c>
      <c r="B607" s="145" t="str">
        <f>IF(TABLAINV[[#This Row],[Z]]="","",D607&amp;"."&amp;TEXT(E607,"000")&amp;"."&amp;TEXT(F607,"000")&amp;"."&amp;TEXT(G607,"000"))</f>
        <v>MR.C01.153.002</v>
      </c>
      <c r="C607" s="146"/>
      <c r="D607" s="147" t="s">
        <v>95</v>
      </c>
      <c r="E607" s="147" t="s">
        <v>96</v>
      </c>
      <c r="F607" s="147">
        <v>153</v>
      </c>
      <c r="G607" s="147">
        <v>2</v>
      </c>
      <c r="H607" s="147">
        <v>74983</v>
      </c>
      <c r="I607" s="147" t="s">
        <v>274</v>
      </c>
      <c r="J607" s="158">
        <v>6</v>
      </c>
      <c r="K607" s="147" t="s">
        <v>64</v>
      </c>
      <c r="L607" s="148" t="s">
        <v>115</v>
      </c>
      <c r="M607" s="147" t="s">
        <v>99</v>
      </c>
      <c r="N607" s="146" t="s">
        <v>91</v>
      </c>
      <c r="O607" s="146">
        <v>6</v>
      </c>
      <c r="P607" s="148">
        <v>6</v>
      </c>
      <c r="Q607" s="148"/>
      <c r="R607" s="147"/>
      <c r="S607" s="149">
        <f>TABLAINV[[#This Row],[Conteo Físico]]-TABLAINV[[#This Row],[Cant. UND]]</f>
        <v>0</v>
      </c>
      <c r="T6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7" s="150" t="str">
        <f>IFERROR(IF(MOD(TABLAINV[[#This Row],[C]],2)=0,"PAR","IMPAR"),"Zona")</f>
        <v>IMPAR</v>
      </c>
      <c r="W607" s="151"/>
      <c r="X607" s="152">
        <f>IFERROR(IF(TABLAINV[[#This Row],[Cant. UND]]=0,TABLAINV[[#This Row],[PMV]]*TABLAINV[[#This Row],[Conteo Físico]],TABLAINV[[#This Row],[PMV]]*TABLAINV[[#This Row],[Cant. UND]]),0)</f>
        <v>0</v>
      </c>
      <c r="Y607" s="152">
        <f>IFERROR(ABS(TABLAINV[[#This Row],[PMV]]*TABLAINV[[#This Row],[Diferencia]]),0)</f>
        <v>0</v>
      </c>
      <c r="Z607" s="153">
        <f>IFERROR(VLOOKUP(TABLAINV[[#This Row],[Codigo Estado]],unds!O:P,2,0),"PEND.")</f>
        <v>2001</v>
      </c>
      <c r="AA607" s="153" t="str">
        <f t="shared" si="31"/>
        <v>CD09</v>
      </c>
      <c r="AB607" s="159">
        <f t="shared" ca="1" si="32"/>
        <v>45828</v>
      </c>
    </row>
    <row r="608" spans="1:28" s="156" customFormat="1" ht="24" customHeight="1" x14ac:dyDescent="0.2">
      <c r="A608" s="157" t="str">
        <f t="shared" si="30"/>
        <v>MRC01</v>
      </c>
      <c r="B608" s="145" t="str">
        <f>IF(TABLAINV[[#This Row],[Z]]="","",D608&amp;"."&amp;TEXT(E608,"000")&amp;"."&amp;TEXT(F608,"000")&amp;"."&amp;TEXT(G608,"000"))</f>
        <v>MR.C01.153.002</v>
      </c>
      <c r="C608" s="146"/>
      <c r="D608" s="147" t="s">
        <v>95</v>
      </c>
      <c r="E608" s="147" t="s">
        <v>96</v>
      </c>
      <c r="F608" s="147">
        <v>153</v>
      </c>
      <c r="G608" s="147">
        <v>2</v>
      </c>
      <c r="H608" s="147">
        <v>754392</v>
      </c>
      <c r="I608" s="147" t="s">
        <v>275</v>
      </c>
      <c r="J608" s="158">
        <v>36</v>
      </c>
      <c r="K608" s="147" t="s">
        <v>64</v>
      </c>
      <c r="L608" s="148" t="s">
        <v>115</v>
      </c>
      <c r="M608" s="147" t="s">
        <v>99</v>
      </c>
      <c r="N608" s="146" t="s">
        <v>91</v>
      </c>
      <c r="O608" s="146">
        <v>36</v>
      </c>
      <c r="P608" s="148">
        <v>36</v>
      </c>
      <c r="Q608" s="148"/>
      <c r="R608" s="147"/>
      <c r="S608" s="149">
        <f>TABLAINV[[#This Row],[Conteo Físico]]-TABLAINV[[#This Row],[Cant. UND]]</f>
        <v>0</v>
      </c>
      <c r="T6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8" s="150" t="str">
        <f>IFERROR(IF(MOD(TABLAINV[[#This Row],[C]],2)=0,"PAR","IMPAR"),"Zona")</f>
        <v>IMPAR</v>
      </c>
      <c r="W608" s="151"/>
      <c r="X608" s="152">
        <f>IFERROR(IF(TABLAINV[[#This Row],[Cant. UND]]=0,TABLAINV[[#This Row],[PMV]]*TABLAINV[[#This Row],[Conteo Físico]],TABLAINV[[#This Row],[PMV]]*TABLAINV[[#This Row],[Cant. UND]]),0)</f>
        <v>0</v>
      </c>
      <c r="Y608" s="152">
        <f>IFERROR(ABS(TABLAINV[[#This Row],[PMV]]*TABLAINV[[#This Row],[Diferencia]]),0)</f>
        <v>0</v>
      </c>
      <c r="Z608" s="153">
        <f>IFERROR(VLOOKUP(TABLAINV[[#This Row],[Codigo Estado]],unds!O:P,2,0),"PEND.")</f>
        <v>2001</v>
      </c>
      <c r="AA608" s="153" t="str">
        <f t="shared" si="31"/>
        <v>CD09</v>
      </c>
      <c r="AB608" s="159">
        <f t="shared" ca="1" si="32"/>
        <v>45828</v>
      </c>
    </row>
    <row r="609" spans="1:28" s="156" customFormat="1" ht="24" customHeight="1" x14ac:dyDescent="0.2">
      <c r="A609" s="157" t="str">
        <f t="shared" si="30"/>
        <v>MRC01</v>
      </c>
      <c r="B609" s="145" t="str">
        <f>IF(TABLAINV[[#This Row],[Z]]="","",D609&amp;"."&amp;TEXT(E609,"000")&amp;"."&amp;TEXT(F609,"000")&amp;"."&amp;TEXT(G609,"000"))</f>
        <v>MR.C01.153.002</v>
      </c>
      <c r="C609" s="146"/>
      <c r="D609" s="147" t="s">
        <v>95</v>
      </c>
      <c r="E609" s="147" t="s">
        <v>96</v>
      </c>
      <c r="F609" s="147">
        <v>153</v>
      </c>
      <c r="G609" s="147">
        <v>2</v>
      </c>
      <c r="H609" s="147">
        <v>889645</v>
      </c>
      <c r="I609" s="147" t="s">
        <v>276</v>
      </c>
      <c r="J609" s="158">
        <v>9</v>
      </c>
      <c r="K609" s="147" t="s">
        <v>64</v>
      </c>
      <c r="L609" s="148" t="s">
        <v>115</v>
      </c>
      <c r="M609" s="147" t="s">
        <v>99</v>
      </c>
      <c r="N609" s="146" t="s">
        <v>91</v>
      </c>
      <c r="O609" s="146">
        <v>9</v>
      </c>
      <c r="P609" s="148">
        <v>9</v>
      </c>
      <c r="Q609" s="148"/>
      <c r="R609" s="147"/>
      <c r="S609" s="149">
        <f>TABLAINV[[#This Row],[Conteo Físico]]-TABLAINV[[#This Row],[Cant. UND]]</f>
        <v>0</v>
      </c>
      <c r="T6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9" s="150" t="str">
        <f>IFERROR(IF(MOD(TABLAINV[[#This Row],[C]],2)=0,"PAR","IMPAR"),"Zona")</f>
        <v>IMPAR</v>
      </c>
      <c r="W609" s="151"/>
      <c r="X609" s="152">
        <f>IFERROR(IF(TABLAINV[[#This Row],[Cant. UND]]=0,TABLAINV[[#This Row],[PMV]]*TABLAINV[[#This Row],[Conteo Físico]],TABLAINV[[#This Row],[PMV]]*TABLAINV[[#This Row],[Cant. UND]]),0)</f>
        <v>0</v>
      </c>
      <c r="Y609" s="152">
        <f>IFERROR(ABS(TABLAINV[[#This Row],[PMV]]*TABLAINV[[#This Row],[Diferencia]]),0)</f>
        <v>0</v>
      </c>
      <c r="Z609" s="153">
        <f>IFERROR(VLOOKUP(TABLAINV[[#This Row],[Codigo Estado]],unds!O:P,2,0),"PEND.")</f>
        <v>2001</v>
      </c>
      <c r="AA609" s="153" t="str">
        <f t="shared" si="31"/>
        <v>CD09</v>
      </c>
      <c r="AB609" s="159">
        <f t="shared" ca="1" si="32"/>
        <v>45828</v>
      </c>
    </row>
    <row r="610" spans="1:28" s="156" customFormat="1" ht="24" customHeight="1" x14ac:dyDescent="0.2">
      <c r="A610" s="157" t="str">
        <f t="shared" si="30"/>
        <v>MRC01</v>
      </c>
      <c r="B610" s="145" t="str">
        <f>IF(TABLAINV[[#This Row],[Z]]="","",D610&amp;"."&amp;TEXT(E610,"000")&amp;"."&amp;TEXT(F610,"000")&amp;"."&amp;TEXT(G610,"000"))</f>
        <v>MR.C01.153.003</v>
      </c>
      <c r="C610" s="146"/>
      <c r="D610" s="147" t="s">
        <v>95</v>
      </c>
      <c r="E610" s="147" t="s">
        <v>96</v>
      </c>
      <c r="F610" s="147">
        <v>153</v>
      </c>
      <c r="G610" s="147">
        <v>3</v>
      </c>
      <c r="H610" s="147">
        <v>1024535</v>
      </c>
      <c r="I610" s="147" t="s">
        <v>277</v>
      </c>
      <c r="J610" s="158">
        <v>7</v>
      </c>
      <c r="K610" s="147" t="s">
        <v>64</v>
      </c>
      <c r="L610" s="148" t="s">
        <v>278</v>
      </c>
      <c r="M610" s="147" t="s">
        <v>99</v>
      </c>
      <c r="N610" s="146" t="s">
        <v>91</v>
      </c>
      <c r="O610" s="146">
        <v>7</v>
      </c>
      <c r="P610" s="148">
        <v>7</v>
      </c>
      <c r="Q610" s="148"/>
      <c r="R610" s="147"/>
      <c r="S610" s="149">
        <f>TABLAINV[[#This Row],[Conteo Físico]]-TABLAINV[[#This Row],[Cant. UND]]</f>
        <v>0</v>
      </c>
      <c r="T6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0" s="150" t="str">
        <f>IFERROR(IF(MOD(TABLAINV[[#This Row],[C]],2)=0,"PAR","IMPAR"),"Zona")</f>
        <v>IMPAR</v>
      </c>
      <c r="W610" s="151"/>
      <c r="X610" s="152">
        <f>IFERROR(IF(TABLAINV[[#This Row],[Cant. UND]]=0,TABLAINV[[#This Row],[PMV]]*TABLAINV[[#This Row],[Conteo Físico]],TABLAINV[[#This Row],[PMV]]*TABLAINV[[#This Row],[Cant. UND]]),0)</f>
        <v>0</v>
      </c>
      <c r="Y610" s="152">
        <f>IFERROR(ABS(TABLAINV[[#This Row],[PMV]]*TABLAINV[[#This Row],[Diferencia]]),0)</f>
        <v>0</v>
      </c>
      <c r="Z610" s="153">
        <f>IFERROR(VLOOKUP(TABLAINV[[#This Row],[Codigo Estado]],unds!O:P,2,0),"PEND.")</f>
        <v>2001</v>
      </c>
      <c r="AA610" s="153" t="str">
        <f t="shared" si="31"/>
        <v>CD09</v>
      </c>
      <c r="AB610" s="159">
        <f t="shared" ca="1" si="32"/>
        <v>45828</v>
      </c>
    </row>
    <row r="611" spans="1:28" s="156" customFormat="1" ht="24" customHeight="1" x14ac:dyDescent="0.2">
      <c r="A611" s="157" t="str">
        <f t="shared" si="30"/>
        <v>MRC01</v>
      </c>
      <c r="B611" s="145" t="str">
        <f>IF(TABLAINV[[#This Row],[Z]]="","",D611&amp;"."&amp;TEXT(E611,"000")&amp;"."&amp;TEXT(F611,"000")&amp;"."&amp;TEXT(G611,"000"))</f>
        <v>MR.C01.153.003</v>
      </c>
      <c r="C611" s="146"/>
      <c r="D611" s="147" t="s">
        <v>95</v>
      </c>
      <c r="E611" s="147" t="s">
        <v>96</v>
      </c>
      <c r="F611" s="147">
        <v>153</v>
      </c>
      <c r="G611" s="147">
        <v>3</v>
      </c>
      <c r="H611" s="147">
        <v>464457</v>
      </c>
      <c r="I611" s="147" t="s">
        <v>230</v>
      </c>
      <c r="J611" s="158">
        <v>6</v>
      </c>
      <c r="K611" s="147" t="s">
        <v>64</v>
      </c>
      <c r="L611" s="148" t="s">
        <v>184</v>
      </c>
      <c r="M611" s="147" t="s">
        <v>99</v>
      </c>
      <c r="N611" s="146" t="s">
        <v>91</v>
      </c>
      <c r="O611" s="146">
        <v>6</v>
      </c>
      <c r="P611" s="148">
        <v>6</v>
      </c>
      <c r="Q611" s="148"/>
      <c r="R611" s="147"/>
      <c r="S611" s="149">
        <f>TABLAINV[[#This Row],[Conteo Físico]]-TABLAINV[[#This Row],[Cant. UND]]</f>
        <v>0</v>
      </c>
      <c r="T6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1" s="150" t="str">
        <f>IFERROR(IF(MOD(TABLAINV[[#This Row],[C]],2)=0,"PAR","IMPAR"),"Zona")</f>
        <v>IMPAR</v>
      </c>
      <c r="W611" s="151"/>
      <c r="X611" s="152">
        <f>IFERROR(IF(TABLAINV[[#This Row],[Cant. UND]]=0,TABLAINV[[#This Row],[PMV]]*TABLAINV[[#This Row],[Conteo Físico]],TABLAINV[[#This Row],[PMV]]*TABLAINV[[#This Row],[Cant. UND]]),0)</f>
        <v>0</v>
      </c>
      <c r="Y611" s="152">
        <f>IFERROR(ABS(TABLAINV[[#This Row],[PMV]]*TABLAINV[[#This Row],[Diferencia]]),0)</f>
        <v>0</v>
      </c>
      <c r="Z611" s="153">
        <f>IFERROR(VLOOKUP(TABLAINV[[#This Row],[Codigo Estado]],unds!O:P,2,0),"PEND.")</f>
        <v>2001</v>
      </c>
      <c r="AA611" s="153" t="str">
        <f t="shared" si="31"/>
        <v>CD09</v>
      </c>
      <c r="AB611" s="159">
        <f t="shared" ca="1" si="32"/>
        <v>45828</v>
      </c>
    </row>
    <row r="612" spans="1:28" s="156" customFormat="1" ht="24" customHeight="1" x14ac:dyDescent="0.2">
      <c r="A612" s="157" t="str">
        <f t="shared" si="30"/>
        <v>MRC01</v>
      </c>
      <c r="B612" s="145" t="str">
        <f>IF(TABLAINV[[#This Row],[Z]]="","",D612&amp;"."&amp;TEXT(E612,"000")&amp;"."&amp;TEXT(F612,"000")&amp;"."&amp;TEXT(G612,"000"))</f>
        <v>MR.C01.154.001</v>
      </c>
      <c r="C612" s="146"/>
      <c r="D612" s="147" t="s">
        <v>95</v>
      </c>
      <c r="E612" s="147" t="s">
        <v>96</v>
      </c>
      <c r="F612" s="147">
        <v>154</v>
      </c>
      <c r="G612" s="147">
        <v>1</v>
      </c>
      <c r="H612" s="147">
        <v>48223003</v>
      </c>
      <c r="I612" s="147" t="s">
        <v>279</v>
      </c>
      <c r="J612" s="158">
        <v>7</v>
      </c>
      <c r="K612" s="147" t="s">
        <v>64</v>
      </c>
      <c r="L612" s="148" t="s">
        <v>98</v>
      </c>
      <c r="M612" s="147" t="s">
        <v>99</v>
      </c>
      <c r="N612" s="146" t="s">
        <v>91</v>
      </c>
      <c r="O612" s="146">
        <v>7</v>
      </c>
      <c r="P612" s="148">
        <v>7</v>
      </c>
      <c r="Q612" s="148"/>
      <c r="R612" s="147"/>
      <c r="S612" s="149">
        <f>TABLAINV[[#This Row],[Conteo Físico]]-TABLAINV[[#This Row],[Cant. UND]]</f>
        <v>0</v>
      </c>
      <c r="T6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2" s="150" t="str">
        <f>IFERROR(IF(MOD(TABLAINV[[#This Row],[C]],2)=0,"PAR","IMPAR"),"Zona")</f>
        <v>PAR</v>
      </c>
      <c r="W612" s="151"/>
      <c r="X612" s="152">
        <f>IFERROR(IF(TABLAINV[[#This Row],[Cant. UND]]=0,TABLAINV[[#This Row],[PMV]]*TABLAINV[[#This Row],[Conteo Físico]],TABLAINV[[#This Row],[PMV]]*TABLAINV[[#This Row],[Cant. UND]]),0)</f>
        <v>0</v>
      </c>
      <c r="Y612" s="152">
        <f>IFERROR(ABS(TABLAINV[[#This Row],[PMV]]*TABLAINV[[#This Row],[Diferencia]]),0)</f>
        <v>0</v>
      </c>
      <c r="Z612" s="153">
        <f>IFERROR(VLOOKUP(TABLAINV[[#This Row],[Codigo Estado]],unds!O:P,2,0),"PEND.")</f>
        <v>2001</v>
      </c>
      <c r="AA612" s="153" t="str">
        <f t="shared" si="31"/>
        <v>CD09</v>
      </c>
      <c r="AB612" s="159">
        <f t="shared" ca="1" si="32"/>
        <v>45828</v>
      </c>
    </row>
    <row r="613" spans="1:28" s="156" customFormat="1" ht="24" customHeight="1" x14ac:dyDescent="0.2">
      <c r="A613" s="157" t="str">
        <f t="shared" si="30"/>
        <v>MRC01</v>
      </c>
      <c r="B613" s="145" t="str">
        <f>IF(TABLAINV[[#This Row],[Z]]="","",D613&amp;"."&amp;TEXT(E613,"000")&amp;"."&amp;TEXT(F613,"000")&amp;"."&amp;TEXT(G613,"000"))</f>
        <v>MR.C01.154.001</v>
      </c>
      <c r="C613" s="146"/>
      <c r="D613" s="147" t="s">
        <v>95</v>
      </c>
      <c r="E613" s="147" t="s">
        <v>96</v>
      </c>
      <c r="F613" s="147">
        <v>154</v>
      </c>
      <c r="G613" s="147">
        <v>1</v>
      </c>
      <c r="H613" s="147">
        <v>518476005</v>
      </c>
      <c r="I613" s="147" t="s">
        <v>266</v>
      </c>
      <c r="J613" s="158">
        <v>6</v>
      </c>
      <c r="K613" s="147" t="s">
        <v>64</v>
      </c>
      <c r="L613" s="148" t="s">
        <v>115</v>
      </c>
      <c r="M613" s="147" t="s">
        <v>99</v>
      </c>
      <c r="N613" s="146" t="s">
        <v>91</v>
      </c>
      <c r="O613" s="146">
        <v>6</v>
      </c>
      <c r="P613" s="148">
        <v>6</v>
      </c>
      <c r="Q613" s="148"/>
      <c r="R613" s="147"/>
      <c r="S613" s="149">
        <f>TABLAINV[[#This Row],[Conteo Físico]]-TABLAINV[[#This Row],[Cant. UND]]</f>
        <v>0</v>
      </c>
      <c r="T6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3" s="150" t="str">
        <f>IFERROR(IF(MOD(TABLAINV[[#This Row],[C]],2)=0,"PAR","IMPAR"),"Zona")</f>
        <v>PAR</v>
      </c>
      <c r="W613" s="151"/>
      <c r="X613" s="152">
        <f>IFERROR(IF(TABLAINV[[#This Row],[Cant. UND]]=0,TABLAINV[[#This Row],[PMV]]*TABLAINV[[#This Row],[Conteo Físico]],TABLAINV[[#This Row],[PMV]]*TABLAINV[[#This Row],[Cant. UND]]),0)</f>
        <v>0</v>
      </c>
      <c r="Y613" s="152">
        <f>IFERROR(ABS(TABLAINV[[#This Row],[PMV]]*TABLAINV[[#This Row],[Diferencia]]),0)</f>
        <v>0</v>
      </c>
      <c r="Z613" s="153">
        <f>IFERROR(VLOOKUP(TABLAINV[[#This Row],[Codigo Estado]],unds!O:P,2,0),"PEND.")</f>
        <v>2001</v>
      </c>
      <c r="AA613" s="153" t="str">
        <f t="shared" si="31"/>
        <v>CD09</v>
      </c>
      <c r="AB613" s="159">
        <f t="shared" ca="1" si="32"/>
        <v>45828</v>
      </c>
    </row>
    <row r="614" spans="1:28" s="156" customFormat="1" ht="24" customHeight="1" x14ac:dyDescent="0.2">
      <c r="A614" s="157" t="str">
        <f t="shared" si="30"/>
        <v>MRC01</v>
      </c>
      <c r="B614" s="145" t="str">
        <f>IF(TABLAINV[[#This Row],[Z]]="","",D614&amp;"."&amp;TEXT(E614,"000")&amp;"."&amp;TEXT(F614,"000")&amp;"."&amp;TEXT(G614,"000"))</f>
        <v>MR.C01.154.001</v>
      </c>
      <c r="C614" s="146"/>
      <c r="D614" s="147" t="s">
        <v>95</v>
      </c>
      <c r="E614" s="147" t="s">
        <v>96</v>
      </c>
      <c r="F614" s="147">
        <v>154</v>
      </c>
      <c r="G614" s="147">
        <v>1</v>
      </c>
      <c r="H614" s="147">
        <v>754390</v>
      </c>
      <c r="I614" s="147" t="s">
        <v>280</v>
      </c>
      <c r="J614" s="158">
        <v>8</v>
      </c>
      <c r="K614" s="147" t="s">
        <v>64</v>
      </c>
      <c r="L614" s="148" t="s">
        <v>164</v>
      </c>
      <c r="M614" s="147" t="s">
        <v>99</v>
      </c>
      <c r="N614" s="146" t="s">
        <v>91</v>
      </c>
      <c r="O614" s="146">
        <v>8</v>
      </c>
      <c r="P614" s="148">
        <v>8</v>
      </c>
      <c r="Q614" s="148"/>
      <c r="R614" s="147"/>
      <c r="S614" s="149">
        <f>TABLAINV[[#This Row],[Conteo Físico]]-TABLAINV[[#This Row],[Cant. UND]]</f>
        <v>0</v>
      </c>
      <c r="T6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4" s="150" t="str">
        <f>IFERROR(IF(MOD(TABLAINV[[#This Row],[C]],2)=0,"PAR","IMPAR"),"Zona")</f>
        <v>PAR</v>
      </c>
      <c r="W614" s="151"/>
      <c r="X614" s="152">
        <f>IFERROR(IF(TABLAINV[[#This Row],[Cant. UND]]=0,TABLAINV[[#This Row],[PMV]]*TABLAINV[[#This Row],[Conteo Físico]],TABLAINV[[#This Row],[PMV]]*TABLAINV[[#This Row],[Cant. UND]]),0)</f>
        <v>0</v>
      </c>
      <c r="Y614" s="152">
        <f>IFERROR(ABS(TABLAINV[[#This Row],[PMV]]*TABLAINV[[#This Row],[Diferencia]]),0)</f>
        <v>0</v>
      </c>
      <c r="Z614" s="153">
        <f>IFERROR(VLOOKUP(TABLAINV[[#This Row],[Codigo Estado]],unds!O:P,2,0),"PEND.")</f>
        <v>2001</v>
      </c>
      <c r="AA614" s="153" t="str">
        <f t="shared" si="31"/>
        <v>CD09</v>
      </c>
      <c r="AB614" s="159">
        <f t="shared" ca="1" si="32"/>
        <v>45828</v>
      </c>
    </row>
    <row r="615" spans="1:28" s="156" customFormat="1" ht="24" customHeight="1" x14ac:dyDescent="0.2">
      <c r="A615" s="157" t="str">
        <f t="shared" si="30"/>
        <v>MRC01</v>
      </c>
      <c r="B615" s="145" t="str">
        <f>IF(TABLAINV[[#This Row],[Z]]="","",D615&amp;"."&amp;TEXT(E615,"000")&amp;"."&amp;TEXT(F615,"000")&amp;"."&amp;TEXT(G615,"000"))</f>
        <v>MR.C01.154.002</v>
      </c>
      <c r="C615" s="146"/>
      <c r="D615" s="147" t="s">
        <v>95</v>
      </c>
      <c r="E615" s="147" t="s">
        <v>96</v>
      </c>
      <c r="F615" s="147">
        <v>154</v>
      </c>
      <c r="G615" s="147">
        <v>2</v>
      </c>
      <c r="H615" s="147">
        <v>45686</v>
      </c>
      <c r="I615" s="147" t="s">
        <v>281</v>
      </c>
      <c r="J615" s="158">
        <v>26</v>
      </c>
      <c r="K615" s="147" t="s">
        <v>64</v>
      </c>
      <c r="L615" s="148" t="s">
        <v>282</v>
      </c>
      <c r="M615" s="147" t="s">
        <v>99</v>
      </c>
      <c r="N615" s="146" t="s">
        <v>91</v>
      </c>
      <c r="O615" s="146">
        <v>26</v>
      </c>
      <c r="P615" s="148">
        <v>26</v>
      </c>
      <c r="Q615" s="148"/>
      <c r="R615" s="147"/>
      <c r="S615" s="149">
        <f>TABLAINV[[#This Row],[Conteo Físico]]-TABLAINV[[#This Row],[Cant. UND]]</f>
        <v>0</v>
      </c>
      <c r="T6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5" s="150" t="str">
        <f>IFERROR(IF(MOD(TABLAINV[[#This Row],[C]],2)=0,"PAR","IMPAR"),"Zona")</f>
        <v>PAR</v>
      </c>
      <c r="W615" s="151"/>
      <c r="X615" s="152">
        <f>IFERROR(IF(TABLAINV[[#This Row],[Cant. UND]]=0,TABLAINV[[#This Row],[PMV]]*TABLAINV[[#This Row],[Conteo Físico]],TABLAINV[[#This Row],[PMV]]*TABLAINV[[#This Row],[Cant. UND]]),0)</f>
        <v>0</v>
      </c>
      <c r="Y615" s="152">
        <f>IFERROR(ABS(TABLAINV[[#This Row],[PMV]]*TABLAINV[[#This Row],[Diferencia]]),0)</f>
        <v>0</v>
      </c>
      <c r="Z615" s="153">
        <f>IFERROR(VLOOKUP(TABLAINV[[#This Row],[Codigo Estado]],unds!O:P,2,0),"PEND.")</f>
        <v>2001</v>
      </c>
      <c r="AA615" s="153" t="str">
        <f t="shared" si="31"/>
        <v>CD09</v>
      </c>
      <c r="AB615" s="159">
        <f t="shared" ca="1" si="32"/>
        <v>45828</v>
      </c>
    </row>
    <row r="616" spans="1:28" s="156" customFormat="1" ht="24" customHeight="1" x14ac:dyDescent="0.2">
      <c r="A616" s="157" t="str">
        <f t="shared" si="30"/>
        <v>MRC01</v>
      </c>
      <c r="B616" s="145" t="str">
        <f>IF(TABLAINV[[#This Row],[Z]]="","",D616&amp;"."&amp;TEXT(E616,"000")&amp;"."&amp;TEXT(F616,"000")&amp;"."&amp;TEXT(G616,"000"))</f>
        <v>MR.C01.154.002</v>
      </c>
      <c r="C616" s="146"/>
      <c r="D616" s="147" t="s">
        <v>95</v>
      </c>
      <c r="E616" s="147" t="s">
        <v>96</v>
      </c>
      <c r="F616" s="147">
        <v>154</v>
      </c>
      <c r="G616" s="147">
        <v>2</v>
      </c>
      <c r="H616" s="147">
        <v>49463005</v>
      </c>
      <c r="I616" s="147" t="s">
        <v>209</v>
      </c>
      <c r="J616" s="158">
        <v>12</v>
      </c>
      <c r="K616" s="147" t="s">
        <v>64</v>
      </c>
      <c r="L616" s="148" t="s">
        <v>115</v>
      </c>
      <c r="M616" s="147" t="s">
        <v>99</v>
      </c>
      <c r="N616" s="146" t="s">
        <v>91</v>
      </c>
      <c r="O616" s="146">
        <v>12</v>
      </c>
      <c r="P616" s="148">
        <v>12</v>
      </c>
      <c r="Q616" s="148"/>
      <c r="R616" s="147"/>
      <c r="S616" s="149">
        <f>TABLAINV[[#This Row],[Conteo Físico]]-TABLAINV[[#This Row],[Cant. UND]]</f>
        <v>0</v>
      </c>
      <c r="T6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6" s="150" t="str">
        <f>IFERROR(IF(MOD(TABLAINV[[#This Row],[C]],2)=0,"PAR","IMPAR"),"Zona")</f>
        <v>PAR</v>
      </c>
      <c r="W616" s="151"/>
      <c r="X616" s="152">
        <f>IFERROR(IF(TABLAINV[[#This Row],[Cant. UND]]=0,TABLAINV[[#This Row],[PMV]]*TABLAINV[[#This Row],[Conteo Físico]],TABLAINV[[#This Row],[PMV]]*TABLAINV[[#This Row],[Cant. UND]]),0)</f>
        <v>0</v>
      </c>
      <c r="Y616" s="152">
        <f>IFERROR(ABS(TABLAINV[[#This Row],[PMV]]*TABLAINV[[#This Row],[Diferencia]]),0)</f>
        <v>0</v>
      </c>
      <c r="Z616" s="153">
        <f>IFERROR(VLOOKUP(TABLAINV[[#This Row],[Codigo Estado]],unds!O:P,2,0),"PEND.")</f>
        <v>2001</v>
      </c>
      <c r="AA616" s="153" t="str">
        <f t="shared" si="31"/>
        <v>CD09</v>
      </c>
      <c r="AB616" s="159">
        <f t="shared" ca="1" si="32"/>
        <v>45828</v>
      </c>
    </row>
    <row r="617" spans="1:28" s="156" customFormat="1" ht="24" customHeight="1" x14ac:dyDescent="0.2">
      <c r="A617" s="157" t="str">
        <f t="shared" si="30"/>
        <v>MRC01</v>
      </c>
      <c r="B617" s="145" t="str">
        <f>IF(TABLAINV[[#This Row],[Z]]="","",D617&amp;"."&amp;TEXT(E617,"000")&amp;"."&amp;TEXT(F617,"000")&amp;"."&amp;TEXT(G617,"000"))</f>
        <v>MR.C01.154.002</v>
      </c>
      <c r="C617" s="146"/>
      <c r="D617" s="147" t="s">
        <v>95</v>
      </c>
      <c r="E617" s="147" t="s">
        <v>96</v>
      </c>
      <c r="F617" s="147">
        <v>154</v>
      </c>
      <c r="G617" s="147">
        <v>2</v>
      </c>
      <c r="H617" s="147">
        <v>508127</v>
      </c>
      <c r="I617" s="147" t="s">
        <v>262</v>
      </c>
      <c r="J617" s="158">
        <v>6</v>
      </c>
      <c r="K617" s="147" t="s">
        <v>64</v>
      </c>
      <c r="L617" s="148" t="s">
        <v>115</v>
      </c>
      <c r="M617" s="147" t="s">
        <v>99</v>
      </c>
      <c r="N617" s="146" t="s">
        <v>91</v>
      </c>
      <c r="O617" s="146">
        <v>6</v>
      </c>
      <c r="P617" s="148">
        <v>6</v>
      </c>
      <c r="Q617" s="148"/>
      <c r="R617" s="147"/>
      <c r="S617" s="149">
        <f>TABLAINV[[#This Row],[Conteo Físico]]-TABLAINV[[#This Row],[Cant. UND]]</f>
        <v>0</v>
      </c>
      <c r="T6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7" s="150" t="str">
        <f>IFERROR(IF(MOD(TABLAINV[[#This Row],[C]],2)=0,"PAR","IMPAR"),"Zona")</f>
        <v>PAR</v>
      </c>
      <c r="W617" s="151"/>
      <c r="X617" s="152">
        <f>IFERROR(IF(TABLAINV[[#This Row],[Cant. UND]]=0,TABLAINV[[#This Row],[PMV]]*TABLAINV[[#This Row],[Conteo Físico]],TABLAINV[[#This Row],[PMV]]*TABLAINV[[#This Row],[Cant. UND]]),0)</f>
        <v>0</v>
      </c>
      <c r="Y617" s="152">
        <f>IFERROR(ABS(TABLAINV[[#This Row],[PMV]]*TABLAINV[[#This Row],[Diferencia]]),0)</f>
        <v>0</v>
      </c>
      <c r="Z617" s="153">
        <f>IFERROR(VLOOKUP(TABLAINV[[#This Row],[Codigo Estado]],unds!O:P,2,0),"PEND.")</f>
        <v>2001</v>
      </c>
      <c r="AA617" s="153" t="str">
        <f t="shared" si="31"/>
        <v>CD09</v>
      </c>
      <c r="AB617" s="159">
        <f t="shared" ca="1" si="32"/>
        <v>45828</v>
      </c>
    </row>
    <row r="618" spans="1:28" s="156" customFormat="1" ht="24" customHeight="1" x14ac:dyDescent="0.2">
      <c r="A618" s="157" t="str">
        <f t="shared" si="30"/>
        <v>MRC01</v>
      </c>
      <c r="B618" s="145" t="str">
        <f>IF(TABLAINV[[#This Row],[Z]]="","",D618&amp;"."&amp;TEXT(E618,"000")&amp;"."&amp;TEXT(F618,"000")&amp;"."&amp;TEXT(G618,"000"))</f>
        <v>MR.C01.154.002</v>
      </c>
      <c r="C618" s="146"/>
      <c r="D618" s="147" t="s">
        <v>95</v>
      </c>
      <c r="E618" s="147" t="s">
        <v>96</v>
      </c>
      <c r="F618" s="147">
        <v>154</v>
      </c>
      <c r="G618" s="147">
        <v>2</v>
      </c>
      <c r="H618" s="147">
        <v>947276</v>
      </c>
      <c r="I618" s="147" t="s">
        <v>283</v>
      </c>
      <c r="J618" s="158">
        <v>6</v>
      </c>
      <c r="K618" s="147" t="s">
        <v>64</v>
      </c>
      <c r="L618" s="148" t="s">
        <v>98</v>
      </c>
      <c r="M618" s="147" t="s">
        <v>99</v>
      </c>
      <c r="N618" s="146" t="s">
        <v>91</v>
      </c>
      <c r="O618" s="146">
        <v>6</v>
      </c>
      <c r="P618" s="148">
        <v>6</v>
      </c>
      <c r="Q618" s="148"/>
      <c r="R618" s="147"/>
      <c r="S618" s="149">
        <f>TABLAINV[[#This Row],[Conteo Físico]]-TABLAINV[[#This Row],[Cant. UND]]</f>
        <v>0</v>
      </c>
      <c r="T6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8" s="150" t="str">
        <f>IFERROR(IF(MOD(TABLAINV[[#This Row],[C]],2)=0,"PAR","IMPAR"),"Zona")</f>
        <v>PAR</v>
      </c>
      <c r="W618" s="151"/>
      <c r="X618" s="152">
        <f>IFERROR(IF(TABLAINV[[#This Row],[Cant. UND]]=0,TABLAINV[[#This Row],[PMV]]*TABLAINV[[#This Row],[Conteo Físico]],TABLAINV[[#This Row],[PMV]]*TABLAINV[[#This Row],[Cant. UND]]),0)</f>
        <v>0</v>
      </c>
      <c r="Y618" s="152">
        <f>IFERROR(ABS(TABLAINV[[#This Row],[PMV]]*TABLAINV[[#This Row],[Diferencia]]),0)</f>
        <v>0</v>
      </c>
      <c r="Z618" s="153">
        <f>IFERROR(VLOOKUP(TABLAINV[[#This Row],[Codigo Estado]],unds!O:P,2,0),"PEND.")</f>
        <v>2001</v>
      </c>
      <c r="AA618" s="153" t="str">
        <f t="shared" si="31"/>
        <v>CD09</v>
      </c>
      <c r="AB618" s="159">
        <f t="shared" ca="1" si="32"/>
        <v>45828</v>
      </c>
    </row>
    <row r="619" spans="1:28" s="156" customFormat="1" ht="24" customHeight="1" x14ac:dyDescent="0.2">
      <c r="A619" s="157" t="str">
        <f t="shared" si="30"/>
        <v>MRC01</v>
      </c>
      <c r="B619" s="145" t="str">
        <f>IF(TABLAINV[[#This Row],[Z]]="","",D619&amp;"."&amp;TEXT(E619,"000")&amp;"."&amp;TEXT(F619,"000")&amp;"."&amp;TEXT(G619,"000"))</f>
        <v>MR.C01.154.003</v>
      </c>
      <c r="C619" s="146"/>
      <c r="D619" s="147" t="s">
        <v>95</v>
      </c>
      <c r="E619" s="147" t="s">
        <v>96</v>
      </c>
      <c r="F619" s="147">
        <v>154</v>
      </c>
      <c r="G619" s="147">
        <v>3</v>
      </c>
      <c r="H619" s="147">
        <v>1024533</v>
      </c>
      <c r="I619" s="147" t="s">
        <v>284</v>
      </c>
      <c r="J619" s="158">
        <v>15</v>
      </c>
      <c r="K619" s="147" t="s">
        <v>64</v>
      </c>
      <c r="L619" s="148" t="s">
        <v>212</v>
      </c>
      <c r="M619" s="147" t="s">
        <v>99</v>
      </c>
      <c r="N619" s="146" t="s">
        <v>91</v>
      </c>
      <c r="O619" s="146">
        <v>15</v>
      </c>
      <c r="P619" s="148">
        <v>15</v>
      </c>
      <c r="Q619" s="148"/>
      <c r="R619" s="147"/>
      <c r="S619" s="149">
        <f>TABLAINV[[#This Row],[Conteo Físico]]-TABLAINV[[#This Row],[Cant. UND]]</f>
        <v>0</v>
      </c>
      <c r="T6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9" s="150" t="str">
        <f>IFERROR(IF(MOD(TABLAINV[[#This Row],[C]],2)=0,"PAR","IMPAR"),"Zona")</f>
        <v>PAR</v>
      </c>
      <c r="W619" s="151"/>
      <c r="X619" s="152">
        <f>IFERROR(IF(TABLAINV[[#This Row],[Cant. UND]]=0,TABLAINV[[#This Row],[PMV]]*TABLAINV[[#This Row],[Conteo Físico]],TABLAINV[[#This Row],[PMV]]*TABLAINV[[#This Row],[Cant. UND]]),0)</f>
        <v>0</v>
      </c>
      <c r="Y619" s="152">
        <f>IFERROR(ABS(TABLAINV[[#This Row],[PMV]]*TABLAINV[[#This Row],[Diferencia]]),0)</f>
        <v>0</v>
      </c>
      <c r="Z619" s="153">
        <f>IFERROR(VLOOKUP(TABLAINV[[#This Row],[Codigo Estado]],unds!O:P,2,0),"PEND.")</f>
        <v>2001</v>
      </c>
      <c r="AA619" s="153" t="str">
        <f t="shared" si="31"/>
        <v>CD09</v>
      </c>
      <c r="AB619" s="159">
        <f t="shared" ca="1" si="32"/>
        <v>45828</v>
      </c>
    </row>
    <row r="620" spans="1:28" s="156" customFormat="1" ht="24" customHeight="1" x14ac:dyDescent="0.2">
      <c r="A620" s="157" t="str">
        <f t="shared" si="30"/>
        <v>MRC01</v>
      </c>
      <c r="B620" s="145" t="str">
        <f>IF(TABLAINV[[#This Row],[Z]]="","",D620&amp;"."&amp;TEXT(E620,"000")&amp;"."&amp;TEXT(F620,"000")&amp;"."&amp;TEXT(G620,"000"))</f>
        <v>MR.C01.154.003</v>
      </c>
      <c r="C620" s="146"/>
      <c r="D620" s="147" t="s">
        <v>95</v>
      </c>
      <c r="E620" s="147" t="s">
        <v>96</v>
      </c>
      <c r="F620" s="147">
        <v>154</v>
      </c>
      <c r="G620" s="147">
        <v>3</v>
      </c>
      <c r="H620" s="147">
        <v>38956</v>
      </c>
      <c r="I620" s="147" t="s">
        <v>285</v>
      </c>
      <c r="J620" s="158">
        <v>12</v>
      </c>
      <c r="K620" s="147" t="s">
        <v>64</v>
      </c>
      <c r="L620" s="148" t="s">
        <v>286</v>
      </c>
      <c r="M620" s="147" t="s">
        <v>111</v>
      </c>
      <c r="N620" s="146" t="s">
        <v>91</v>
      </c>
      <c r="O620" s="146">
        <v>12</v>
      </c>
      <c r="P620" s="148">
        <v>12</v>
      </c>
      <c r="Q620" s="148"/>
      <c r="R620" s="147"/>
      <c r="S620" s="149">
        <f>TABLAINV[[#This Row],[Conteo Físico]]-TABLAINV[[#This Row],[Cant. UND]]</f>
        <v>0</v>
      </c>
      <c r="T6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0" s="150" t="str">
        <f>IFERROR(IF(MOD(TABLAINV[[#This Row],[C]],2)=0,"PAR","IMPAR"),"Zona")</f>
        <v>PAR</v>
      </c>
      <c r="W620" s="151"/>
      <c r="X620" s="152">
        <f>IFERROR(IF(TABLAINV[[#This Row],[Cant. UND]]=0,TABLAINV[[#This Row],[PMV]]*TABLAINV[[#This Row],[Conteo Físico]],TABLAINV[[#This Row],[PMV]]*TABLAINV[[#This Row],[Cant. UND]]),0)</f>
        <v>0</v>
      </c>
      <c r="Y620" s="152">
        <f>IFERROR(ABS(TABLAINV[[#This Row],[PMV]]*TABLAINV[[#This Row],[Diferencia]]),0)</f>
        <v>0</v>
      </c>
      <c r="Z620" s="153">
        <f>IFERROR(VLOOKUP(TABLAINV[[#This Row],[Codigo Estado]],unds!O:P,2,0),"PEND.")</f>
        <v>2001</v>
      </c>
      <c r="AA620" s="153" t="str">
        <f t="shared" si="31"/>
        <v>CD09</v>
      </c>
      <c r="AB620" s="159">
        <f t="shared" ca="1" si="32"/>
        <v>45828</v>
      </c>
    </row>
    <row r="621" spans="1:28" s="156" customFormat="1" ht="24" customHeight="1" x14ac:dyDescent="0.2">
      <c r="A621" s="157" t="str">
        <f t="shared" si="30"/>
        <v>MRC01</v>
      </c>
      <c r="B621" s="145" t="str">
        <f>IF(TABLAINV[[#This Row],[Z]]="","",D621&amp;"."&amp;TEXT(E621,"000")&amp;"."&amp;TEXT(F621,"000")&amp;"."&amp;TEXT(G621,"000"))</f>
        <v>MR.C01.154.003</v>
      </c>
      <c r="C621" s="146"/>
      <c r="D621" s="147" t="s">
        <v>95</v>
      </c>
      <c r="E621" s="147" t="s">
        <v>96</v>
      </c>
      <c r="F621" s="147">
        <v>154</v>
      </c>
      <c r="G621" s="147">
        <v>3</v>
      </c>
      <c r="H621" s="147">
        <v>768638002</v>
      </c>
      <c r="I621" s="147" t="s">
        <v>287</v>
      </c>
      <c r="J621" s="158">
        <v>5</v>
      </c>
      <c r="K621" s="147" t="s">
        <v>64</v>
      </c>
      <c r="L621" s="148" t="s">
        <v>212</v>
      </c>
      <c r="M621" s="147" t="s">
        <v>99</v>
      </c>
      <c r="N621" s="146" t="s">
        <v>91</v>
      </c>
      <c r="O621" s="146">
        <v>5</v>
      </c>
      <c r="P621" s="148">
        <v>5</v>
      </c>
      <c r="Q621" s="148"/>
      <c r="R621" s="147"/>
      <c r="S621" s="149">
        <f>TABLAINV[[#This Row],[Conteo Físico]]-TABLAINV[[#This Row],[Cant. UND]]</f>
        <v>0</v>
      </c>
      <c r="T6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1" s="150" t="str">
        <f>IFERROR(IF(MOD(TABLAINV[[#This Row],[C]],2)=0,"PAR","IMPAR"),"Zona")</f>
        <v>PAR</v>
      </c>
      <c r="W621" s="151"/>
      <c r="X621" s="152">
        <f>IFERROR(IF(TABLAINV[[#This Row],[Cant. UND]]=0,TABLAINV[[#This Row],[PMV]]*TABLAINV[[#This Row],[Conteo Físico]],TABLAINV[[#This Row],[PMV]]*TABLAINV[[#This Row],[Cant. UND]]),0)</f>
        <v>0</v>
      </c>
      <c r="Y621" s="152">
        <f>IFERROR(ABS(TABLAINV[[#This Row],[PMV]]*TABLAINV[[#This Row],[Diferencia]]),0)</f>
        <v>0</v>
      </c>
      <c r="Z621" s="153">
        <f>IFERROR(VLOOKUP(TABLAINV[[#This Row],[Codigo Estado]],unds!O:P,2,0),"PEND.")</f>
        <v>2001</v>
      </c>
      <c r="AA621" s="153" t="str">
        <f t="shared" si="31"/>
        <v>CD09</v>
      </c>
      <c r="AB621" s="159">
        <f t="shared" ca="1" si="32"/>
        <v>45828</v>
      </c>
    </row>
    <row r="622" spans="1:28" s="156" customFormat="1" ht="24" customHeight="1" x14ac:dyDescent="0.2">
      <c r="A622" s="157" t="str">
        <f t="shared" si="30"/>
        <v>MRC01</v>
      </c>
      <c r="B622" s="145" t="str">
        <f>IF(TABLAINV[[#This Row],[Z]]="","",D622&amp;"."&amp;TEXT(E622,"000")&amp;"."&amp;TEXT(F622,"000")&amp;"."&amp;TEXT(G622,"000"))</f>
        <v>MR.C01.159.001</v>
      </c>
      <c r="C622" s="146"/>
      <c r="D622" s="147" t="s">
        <v>95</v>
      </c>
      <c r="E622" s="147" t="s">
        <v>96</v>
      </c>
      <c r="F622" s="147">
        <v>159</v>
      </c>
      <c r="G622" s="147">
        <v>1</v>
      </c>
      <c r="H622" s="147">
        <v>531596003</v>
      </c>
      <c r="I622" s="147" t="s">
        <v>288</v>
      </c>
      <c r="J622" s="158">
        <v>10</v>
      </c>
      <c r="K622" s="147" t="s">
        <v>64</v>
      </c>
      <c r="L622" s="148" t="s">
        <v>108</v>
      </c>
      <c r="M622" s="147" t="s">
        <v>99</v>
      </c>
      <c r="N622" s="146" t="s">
        <v>91</v>
      </c>
      <c r="O622" s="146">
        <v>10</v>
      </c>
      <c r="P622" s="148">
        <v>10</v>
      </c>
      <c r="Q622" s="148"/>
      <c r="R622" s="147"/>
      <c r="S622" s="149">
        <f>TABLAINV[[#This Row],[Conteo Físico]]-TABLAINV[[#This Row],[Cant. UND]]</f>
        <v>0</v>
      </c>
      <c r="T6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2" s="150" t="str">
        <f>IFERROR(IF(MOD(TABLAINV[[#This Row],[C]],2)=0,"PAR","IMPAR"),"Zona")</f>
        <v>IMPAR</v>
      </c>
      <c r="W622" s="151"/>
      <c r="X622" s="152">
        <f>IFERROR(IF(TABLAINV[[#This Row],[Cant. UND]]=0,TABLAINV[[#This Row],[PMV]]*TABLAINV[[#This Row],[Conteo Físico]],TABLAINV[[#This Row],[PMV]]*TABLAINV[[#This Row],[Cant. UND]]),0)</f>
        <v>0</v>
      </c>
      <c r="Y622" s="152">
        <f>IFERROR(ABS(TABLAINV[[#This Row],[PMV]]*TABLAINV[[#This Row],[Diferencia]]),0)</f>
        <v>0</v>
      </c>
      <c r="Z622" s="153">
        <f>IFERROR(VLOOKUP(TABLAINV[[#This Row],[Codigo Estado]],unds!O:P,2,0),"PEND.")</f>
        <v>2001</v>
      </c>
      <c r="AA622" s="153" t="str">
        <f t="shared" si="31"/>
        <v>CD09</v>
      </c>
      <c r="AB622" s="159">
        <f t="shared" ca="1" si="32"/>
        <v>45828</v>
      </c>
    </row>
    <row r="623" spans="1:28" s="156" customFormat="1" ht="24" customHeight="1" x14ac:dyDescent="0.2">
      <c r="A623" s="157" t="str">
        <f t="shared" ref="A623:A686" si="33">D623&amp;E623</f>
        <v>MRC01</v>
      </c>
      <c r="B623" s="145" t="str">
        <f>IF(TABLAINV[[#This Row],[Z]]="","",D623&amp;"."&amp;TEXT(E623,"000")&amp;"."&amp;TEXT(F623,"000")&amp;"."&amp;TEXT(G623,"000"))</f>
        <v>MR.C01.159.001</v>
      </c>
      <c r="C623" s="146"/>
      <c r="D623" s="147" t="s">
        <v>95</v>
      </c>
      <c r="E623" s="147" t="s">
        <v>96</v>
      </c>
      <c r="F623" s="147">
        <v>159</v>
      </c>
      <c r="G623" s="147">
        <v>1</v>
      </c>
      <c r="H623" s="147">
        <v>736119</v>
      </c>
      <c r="I623" s="147" t="s">
        <v>289</v>
      </c>
      <c r="J623" s="158">
        <v>18</v>
      </c>
      <c r="K623" s="147" t="s">
        <v>64</v>
      </c>
      <c r="L623" s="148" t="s">
        <v>98</v>
      </c>
      <c r="M623" s="147" t="s">
        <v>99</v>
      </c>
      <c r="N623" s="146" t="s">
        <v>91</v>
      </c>
      <c r="O623" s="146">
        <v>18</v>
      </c>
      <c r="P623" s="148">
        <v>18</v>
      </c>
      <c r="Q623" s="148"/>
      <c r="R623" s="147"/>
      <c r="S623" s="149">
        <f>TABLAINV[[#This Row],[Conteo Físico]]-TABLAINV[[#This Row],[Cant. UND]]</f>
        <v>0</v>
      </c>
      <c r="T6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3" s="150" t="str">
        <f>IFERROR(IF(MOD(TABLAINV[[#This Row],[C]],2)=0,"PAR","IMPAR"),"Zona")</f>
        <v>IMPAR</v>
      </c>
      <c r="W623" s="151"/>
      <c r="X623" s="152">
        <f>IFERROR(IF(TABLAINV[[#This Row],[Cant. UND]]=0,TABLAINV[[#This Row],[PMV]]*TABLAINV[[#This Row],[Conteo Físico]],TABLAINV[[#This Row],[PMV]]*TABLAINV[[#This Row],[Cant. UND]]),0)</f>
        <v>0</v>
      </c>
      <c r="Y623" s="152">
        <f>IFERROR(ABS(TABLAINV[[#This Row],[PMV]]*TABLAINV[[#This Row],[Diferencia]]),0)</f>
        <v>0</v>
      </c>
      <c r="Z623" s="153">
        <f>IFERROR(VLOOKUP(TABLAINV[[#This Row],[Codigo Estado]],unds!O:P,2,0),"PEND.")</f>
        <v>2001</v>
      </c>
      <c r="AA623" s="153" t="str">
        <f t="shared" ref="AA623:AA686" si="34">$AA$1</f>
        <v>CD09</v>
      </c>
      <c r="AB623" s="159">
        <f t="shared" ref="AB623:AB686" ca="1" si="35">TODAY()</f>
        <v>45828</v>
      </c>
    </row>
    <row r="624" spans="1:28" s="156" customFormat="1" ht="24" customHeight="1" x14ac:dyDescent="0.2">
      <c r="A624" s="157" t="str">
        <f t="shared" si="33"/>
        <v>MRC01</v>
      </c>
      <c r="B624" s="145" t="str">
        <f>IF(TABLAINV[[#This Row],[Z]]="","",D624&amp;"."&amp;TEXT(E624,"000")&amp;"."&amp;TEXT(F624,"000")&amp;"."&amp;TEXT(G624,"000"))</f>
        <v>MR.C01.159.001</v>
      </c>
      <c r="C624" s="146"/>
      <c r="D624" s="147" t="s">
        <v>95</v>
      </c>
      <c r="E624" s="147" t="s">
        <v>96</v>
      </c>
      <c r="F624" s="147">
        <v>159</v>
      </c>
      <c r="G624" s="147">
        <v>1</v>
      </c>
      <c r="H624" s="147">
        <v>757475</v>
      </c>
      <c r="I624" s="147" t="s">
        <v>290</v>
      </c>
      <c r="J624" s="158">
        <v>3</v>
      </c>
      <c r="K624" s="147" t="s">
        <v>64</v>
      </c>
      <c r="L624" s="148" t="s">
        <v>115</v>
      </c>
      <c r="M624" s="147" t="s">
        <v>99</v>
      </c>
      <c r="N624" s="146" t="s">
        <v>91</v>
      </c>
      <c r="O624" s="146">
        <v>3</v>
      </c>
      <c r="P624" s="148">
        <v>3</v>
      </c>
      <c r="Q624" s="148"/>
      <c r="R624" s="147"/>
      <c r="S624" s="149">
        <f>TABLAINV[[#This Row],[Conteo Físico]]-TABLAINV[[#This Row],[Cant. UND]]</f>
        <v>0</v>
      </c>
      <c r="T6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4" s="150" t="str">
        <f>IFERROR(IF(MOD(TABLAINV[[#This Row],[C]],2)=0,"PAR","IMPAR"),"Zona")</f>
        <v>IMPAR</v>
      </c>
      <c r="W624" s="151"/>
      <c r="X624" s="152">
        <f>IFERROR(IF(TABLAINV[[#This Row],[Cant. UND]]=0,TABLAINV[[#This Row],[PMV]]*TABLAINV[[#This Row],[Conteo Físico]],TABLAINV[[#This Row],[PMV]]*TABLAINV[[#This Row],[Cant. UND]]),0)</f>
        <v>0</v>
      </c>
      <c r="Y624" s="152">
        <f>IFERROR(ABS(TABLAINV[[#This Row],[PMV]]*TABLAINV[[#This Row],[Diferencia]]),0)</f>
        <v>0</v>
      </c>
      <c r="Z624" s="153">
        <f>IFERROR(VLOOKUP(TABLAINV[[#This Row],[Codigo Estado]],unds!O:P,2,0),"PEND.")</f>
        <v>2001</v>
      </c>
      <c r="AA624" s="153" t="str">
        <f t="shared" si="34"/>
        <v>CD09</v>
      </c>
      <c r="AB624" s="159">
        <f t="shared" ca="1" si="35"/>
        <v>45828</v>
      </c>
    </row>
    <row r="625" spans="1:28" s="156" customFormat="1" ht="24" customHeight="1" x14ac:dyDescent="0.2">
      <c r="A625" s="157" t="str">
        <f t="shared" si="33"/>
        <v>MRC01</v>
      </c>
      <c r="B625" s="145" t="str">
        <f>IF(TABLAINV[[#This Row],[Z]]="","",D625&amp;"."&amp;TEXT(E625,"000")&amp;"."&amp;TEXT(F625,"000")&amp;"."&amp;TEXT(G625,"000"))</f>
        <v>MR.C01.159.002</v>
      </c>
      <c r="C625" s="146"/>
      <c r="D625" s="147" t="s">
        <v>95</v>
      </c>
      <c r="E625" s="147" t="s">
        <v>96</v>
      </c>
      <c r="F625" s="147">
        <v>159</v>
      </c>
      <c r="G625" s="147">
        <v>2</v>
      </c>
      <c r="H625" s="147">
        <v>402731</v>
      </c>
      <c r="I625" s="147" t="s">
        <v>291</v>
      </c>
      <c r="J625" s="158">
        <v>6</v>
      </c>
      <c r="K625" s="147" t="s">
        <v>64</v>
      </c>
      <c r="L625" s="148" t="s">
        <v>98</v>
      </c>
      <c r="M625" s="147" t="s">
        <v>99</v>
      </c>
      <c r="N625" s="146" t="s">
        <v>91</v>
      </c>
      <c r="O625" s="146">
        <v>6</v>
      </c>
      <c r="P625" s="148">
        <v>6</v>
      </c>
      <c r="Q625" s="148"/>
      <c r="R625" s="147"/>
      <c r="S625" s="149">
        <f>TABLAINV[[#This Row],[Conteo Físico]]-TABLAINV[[#This Row],[Cant. UND]]</f>
        <v>0</v>
      </c>
      <c r="T6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5" s="150" t="str">
        <f>IFERROR(IF(MOD(TABLAINV[[#This Row],[C]],2)=0,"PAR","IMPAR"),"Zona")</f>
        <v>IMPAR</v>
      </c>
      <c r="W625" s="151"/>
      <c r="X625" s="152">
        <f>IFERROR(IF(TABLAINV[[#This Row],[Cant. UND]]=0,TABLAINV[[#This Row],[PMV]]*TABLAINV[[#This Row],[Conteo Físico]],TABLAINV[[#This Row],[PMV]]*TABLAINV[[#This Row],[Cant. UND]]),0)</f>
        <v>0</v>
      </c>
      <c r="Y625" s="152">
        <f>IFERROR(ABS(TABLAINV[[#This Row],[PMV]]*TABLAINV[[#This Row],[Diferencia]]),0)</f>
        <v>0</v>
      </c>
      <c r="Z625" s="153">
        <f>IFERROR(VLOOKUP(TABLAINV[[#This Row],[Codigo Estado]],unds!O:P,2,0),"PEND.")</f>
        <v>2001</v>
      </c>
      <c r="AA625" s="153" t="str">
        <f t="shared" si="34"/>
        <v>CD09</v>
      </c>
      <c r="AB625" s="159">
        <f t="shared" ca="1" si="35"/>
        <v>45828</v>
      </c>
    </row>
    <row r="626" spans="1:28" s="156" customFormat="1" ht="24" customHeight="1" x14ac:dyDescent="0.2">
      <c r="A626" s="157" t="str">
        <f t="shared" si="33"/>
        <v>MRC01</v>
      </c>
      <c r="B626" s="145" t="str">
        <f>IF(TABLAINV[[#This Row],[Z]]="","",D626&amp;"."&amp;TEXT(E626,"000")&amp;"."&amp;TEXT(F626,"000")&amp;"."&amp;TEXT(G626,"000"))</f>
        <v>MR.C01.159.002</v>
      </c>
      <c r="C626" s="146"/>
      <c r="D626" s="147" t="s">
        <v>95</v>
      </c>
      <c r="E626" s="147" t="s">
        <v>96</v>
      </c>
      <c r="F626" s="147">
        <v>159</v>
      </c>
      <c r="G626" s="147">
        <v>2</v>
      </c>
      <c r="H626" s="147">
        <v>755917</v>
      </c>
      <c r="I626" s="147" t="s">
        <v>292</v>
      </c>
      <c r="J626" s="158">
        <v>72</v>
      </c>
      <c r="K626" s="147" t="s">
        <v>64</v>
      </c>
      <c r="L626" s="148" t="s">
        <v>113</v>
      </c>
      <c r="M626" s="147" t="s">
        <v>99</v>
      </c>
      <c r="N626" s="146" t="s">
        <v>91</v>
      </c>
      <c r="O626" s="146">
        <v>72</v>
      </c>
      <c r="P626" s="148">
        <v>72</v>
      </c>
      <c r="Q626" s="148"/>
      <c r="R626" s="147"/>
      <c r="S626" s="149">
        <f>TABLAINV[[#This Row],[Conteo Físico]]-TABLAINV[[#This Row],[Cant. UND]]</f>
        <v>0</v>
      </c>
      <c r="T6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6" s="150" t="str">
        <f>IFERROR(IF(MOD(TABLAINV[[#This Row],[C]],2)=0,"PAR","IMPAR"),"Zona")</f>
        <v>IMPAR</v>
      </c>
      <c r="W626" s="151"/>
      <c r="X626" s="152">
        <f>IFERROR(IF(TABLAINV[[#This Row],[Cant. UND]]=0,TABLAINV[[#This Row],[PMV]]*TABLAINV[[#This Row],[Conteo Físico]],TABLAINV[[#This Row],[PMV]]*TABLAINV[[#This Row],[Cant. UND]]),0)</f>
        <v>0</v>
      </c>
      <c r="Y626" s="152">
        <f>IFERROR(ABS(TABLAINV[[#This Row],[PMV]]*TABLAINV[[#This Row],[Diferencia]]),0)</f>
        <v>0</v>
      </c>
      <c r="Z626" s="153">
        <f>IFERROR(VLOOKUP(TABLAINV[[#This Row],[Codigo Estado]],unds!O:P,2,0),"PEND.")</f>
        <v>2001</v>
      </c>
      <c r="AA626" s="153" t="str">
        <f t="shared" si="34"/>
        <v>CD09</v>
      </c>
      <c r="AB626" s="159">
        <f t="shared" ca="1" si="35"/>
        <v>45828</v>
      </c>
    </row>
    <row r="627" spans="1:28" s="156" customFormat="1" ht="24" customHeight="1" x14ac:dyDescent="0.2">
      <c r="A627" s="157" t="str">
        <f t="shared" si="33"/>
        <v>MRC01</v>
      </c>
      <c r="B627" s="145" t="str">
        <f>IF(TABLAINV[[#This Row],[Z]]="","",D627&amp;"."&amp;TEXT(E627,"000")&amp;"."&amp;TEXT(F627,"000")&amp;"."&amp;TEXT(G627,"000"))</f>
        <v>MR.C01.159.003</v>
      </c>
      <c r="C627" s="146"/>
      <c r="D627" s="147" t="s">
        <v>95</v>
      </c>
      <c r="E627" s="147" t="s">
        <v>96</v>
      </c>
      <c r="F627" s="147">
        <v>159</v>
      </c>
      <c r="G627" s="147">
        <v>3</v>
      </c>
      <c r="H627" s="147">
        <v>533047006</v>
      </c>
      <c r="I627" s="147" t="s">
        <v>293</v>
      </c>
      <c r="J627" s="158">
        <v>39</v>
      </c>
      <c r="K627" s="147" t="s">
        <v>64</v>
      </c>
      <c r="L627" s="148" t="s">
        <v>108</v>
      </c>
      <c r="M627" s="147" t="s">
        <v>99</v>
      </c>
      <c r="N627" s="146" t="s">
        <v>91</v>
      </c>
      <c r="O627" s="146">
        <v>39</v>
      </c>
      <c r="P627" s="148">
        <v>39</v>
      </c>
      <c r="Q627" s="148"/>
      <c r="R627" s="147"/>
      <c r="S627" s="149">
        <f>TABLAINV[[#This Row],[Conteo Físico]]-TABLAINV[[#This Row],[Cant. UND]]</f>
        <v>0</v>
      </c>
      <c r="T6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7" s="150" t="str">
        <f>IFERROR(IF(MOD(TABLAINV[[#This Row],[C]],2)=0,"PAR","IMPAR"),"Zona")</f>
        <v>IMPAR</v>
      </c>
      <c r="W627" s="151"/>
      <c r="X627" s="152">
        <f>IFERROR(IF(TABLAINV[[#This Row],[Cant. UND]]=0,TABLAINV[[#This Row],[PMV]]*TABLAINV[[#This Row],[Conteo Físico]],TABLAINV[[#This Row],[PMV]]*TABLAINV[[#This Row],[Cant. UND]]),0)</f>
        <v>0</v>
      </c>
      <c r="Y627" s="152">
        <f>IFERROR(ABS(TABLAINV[[#This Row],[PMV]]*TABLAINV[[#This Row],[Diferencia]]),0)</f>
        <v>0</v>
      </c>
      <c r="Z627" s="153">
        <f>IFERROR(VLOOKUP(TABLAINV[[#This Row],[Codigo Estado]],unds!O:P,2,0),"PEND.")</f>
        <v>2001</v>
      </c>
      <c r="AA627" s="153" t="str">
        <f t="shared" si="34"/>
        <v>CD09</v>
      </c>
      <c r="AB627" s="159">
        <f t="shared" ca="1" si="35"/>
        <v>45828</v>
      </c>
    </row>
    <row r="628" spans="1:28" s="156" customFormat="1" ht="24" customHeight="1" x14ac:dyDescent="0.2">
      <c r="A628" s="157" t="str">
        <f t="shared" si="33"/>
        <v>MRC01</v>
      </c>
      <c r="B628" s="145" t="str">
        <f>IF(TABLAINV[[#This Row],[Z]]="","",D628&amp;"."&amp;TEXT(E628,"000")&amp;"."&amp;TEXT(F628,"000")&amp;"."&amp;TEXT(G628,"000"))</f>
        <v>MR.C01.160.001</v>
      </c>
      <c r="C628" s="146"/>
      <c r="D628" s="147" t="s">
        <v>95</v>
      </c>
      <c r="E628" s="147" t="s">
        <v>96</v>
      </c>
      <c r="F628" s="147">
        <v>160</v>
      </c>
      <c r="G628" s="147">
        <v>1</v>
      </c>
      <c r="H628" s="147">
        <v>477090002</v>
      </c>
      <c r="I628" s="147" t="s">
        <v>294</v>
      </c>
      <c r="J628" s="158">
        <v>6</v>
      </c>
      <c r="K628" s="147" t="s">
        <v>64</v>
      </c>
      <c r="L628" s="148" t="s">
        <v>98</v>
      </c>
      <c r="M628" s="147" t="s">
        <v>99</v>
      </c>
      <c r="N628" s="146" t="s">
        <v>91</v>
      </c>
      <c r="O628" s="146">
        <v>6</v>
      </c>
      <c r="P628" s="148">
        <v>6</v>
      </c>
      <c r="Q628" s="148"/>
      <c r="R628" s="147"/>
      <c r="S628" s="149">
        <f>TABLAINV[[#This Row],[Conteo Físico]]-TABLAINV[[#This Row],[Cant. UND]]</f>
        <v>0</v>
      </c>
      <c r="T6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8" s="150" t="str">
        <f>IFERROR(IF(MOD(TABLAINV[[#This Row],[C]],2)=0,"PAR","IMPAR"),"Zona")</f>
        <v>PAR</v>
      </c>
      <c r="W628" s="151"/>
      <c r="X628" s="152">
        <f>IFERROR(IF(TABLAINV[[#This Row],[Cant. UND]]=0,TABLAINV[[#This Row],[PMV]]*TABLAINV[[#This Row],[Conteo Físico]],TABLAINV[[#This Row],[PMV]]*TABLAINV[[#This Row],[Cant. UND]]),0)</f>
        <v>0</v>
      </c>
      <c r="Y628" s="152">
        <f>IFERROR(ABS(TABLAINV[[#This Row],[PMV]]*TABLAINV[[#This Row],[Diferencia]]),0)</f>
        <v>0</v>
      </c>
      <c r="Z628" s="153">
        <f>IFERROR(VLOOKUP(TABLAINV[[#This Row],[Codigo Estado]],unds!O:P,2,0),"PEND.")</f>
        <v>2001</v>
      </c>
      <c r="AA628" s="153" t="str">
        <f t="shared" si="34"/>
        <v>CD09</v>
      </c>
      <c r="AB628" s="159">
        <f t="shared" ca="1" si="35"/>
        <v>45828</v>
      </c>
    </row>
    <row r="629" spans="1:28" s="156" customFormat="1" ht="24" customHeight="1" x14ac:dyDescent="0.2">
      <c r="A629" s="157" t="str">
        <f t="shared" si="33"/>
        <v>MRC01</v>
      </c>
      <c r="B629" s="145" t="str">
        <f>IF(TABLAINV[[#This Row],[Z]]="","",D629&amp;"."&amp;TEXT(E629,"000")&amp;"."&amp;TEXT(F629,"000")&amp;"."&amp;TEXT(G629,"000"))</f>
        <v>MR.C01.160.002</v>
      </c>
      <c r="C629" s="146"/>
      <c r="D629" s="147" t="s">
        <v>95</v>
      </c>
      <c r="E629" s="147" t="s">
        <v>96</v>
      </c>
      <c r="F629" s="147">
        <v>160</v>
      </c>
      <c r="G629" s="147">
        <v>2</v>
      </c>
      <c r="H629" s="147">
        <v>355398</v>
      </c>
      <c r="I629" s="147" t="s">
        <v>295</v>
      </c>
      <c r="J629" s="158">
        <v>36</v>
      </c>
      <c r="K629" s="147" t="s">
        <v>64</v>
      </c>
      <c r="L629" s="148" t="s">
        <v>113</v>
      </c>
      <c r="M629" s="147" t="s">
        <v>99</v>
      </c>
      <c r="N629" s="146" t="s">
        <v>91</v>
      </c>
      <c r="O629" s="146">
        <v>36</v>
      </c>
      <c r="P629" s="148">
        <v>36</v>
      </c>
      <c r="Q629" s="148"/>
      <c r="R629" s="147"/>
      <c r="S629" s="149">
        <f>TABLAINV[[#This Row],[Conteo Físico]]-TABLAINV[[#This Row],[Cant. UND]]</f>
        <v>0</v>
      </c>
      <c r="T6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9" s="150" t="str">
        <f>IFERROR(IF(MOD(TABLAINV[[#This Row],[C]],2)=0,"PAR","IMPAR"),"Zona")</f>
        <v>PAR</v>
      </c>
      <c r="W629" s="151"/>
      <c r="X629" s="152">
        <f>IFERROR(IF(TABLAINV[[#This Row],[Cant. UND]]=0,TABLAINV[[#This Row],[PMV]]*TABLAINV[[#This Row],[Conteo Físico]],TABLAINV[[#This Row],[PMV]]*TABLAINV[[#This Row],[Cant. UND]]),0)</f>
        <v>0</v>
      </c>
      <c r="Y629" s="152">
        <f>IFERROR(ABS(TABLAINV[[#This Row],[PMV]]*TABLAINV[[#This Row],[Diferencia]]),0)</f>
        <v>0</v>
      </c>
      <c r="Z629" s="153">
        <f>IFERROR(VLOOKUP(TABLAINV[[#This Row],[Codigo Estado]],unds!O:P,2,0),"PEND.")</f>
        <v>2001</v>
      </c>
      <c r="AA629" s="153" t="str">
        <f t="shared" si="34"/>
        <v>CD09</v>
      </c>
      <c r="AB629" s="159">
        <f t="shared" ca="1" si="35"/>
        <v>45828</v>
      </c>
    </row>
    <row r="630" spans="1:28" s="156" customFormat="1" ht="24" customHeight="1" x14ac:dyDescent="0.2">
      <c r="A630" s="157" t="str">
        <f t="shared" si="33"/>
        <v>MRC01</v>
      </c>
      <c r="B630" s="145" t="str">
        <f>IF(TABLAINV[[#This Row],[Z]]="","",D630&amp;"."&amp;TEXT(E630,"000")&amp;"."&amp;TEXT(F630,"000")&amp;"."&amp;TEXT(G630,"000"))</f>
        <v>MR.C01.160.002</v>
      </c>
      <c r="C630" s="146"/>
      <c r="D630" s="147" t="s">
        <v>95</v>
      </c>
      <c r="E630" s="147" t="s">
        <v>96</v>
      </c>
      <c r="F630" s="147">
        <v>160</v>
      </c>
      <c r="G630" s="147">
        <v>2</v>
      </c>
      <c r="H630" s="147">
        <v>451984</v>
      </c>
      <c r="I630" s="147" t="s">
        <v>296</v>
      </c>
      <c r="J630" s="158">
        <v>18</v>
      </c>
      <c r="K630" s="147" t="s">
        <v>64</v>
      </c>
      <c r="L630" s="148" t="s">
        <v>98</v>
      </c>
      <c r="M630" s="147" t="s">
        <v>99</v>
      </c>
      <c r="N630" s="146" t="s">
        <v>91</v>
      </c>
      <c r="O630" s="146">
        <v>18</v>
      </c>
      <c r="P630" s="148">
        <v>18</v>
      </c>
      <c r="Q630" s="148"/>
      <c r="R630" s="147"/>
      <c r="S630" s="149">
        <f>TABLAINV[[#This Row],[Conteo Físico]]-TABLAINV[[#This Row],[Cant. UND]]</f>
        <v>0</v>
      </c>
      <c r="T6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0" s="150" t="str">
        <f>IFERROR(IF(MOD(TABLAINV[[#This Row],[C]],2)=0,"PAR","IMPAR"),"Zona")</f>
        <v>PAR</v>
      </c>
      <c r="W630" s="151"/>
      <c r="X630" s="152">
        <f>IFERROR(IF(TABLAINV[[#This Row],[Cant. UND]]=0,TABLAINV[[#This Row],[PMV]]*TABLAINV[[#This Row],[Conteo Físico]],TABLAINV[[#This Row],[PMV]]*TABLAINV[[#This Row],[Cant. UND]]),0)</f>
        <v>0</v>
      </c>
      <c r="Y630" s="152">
        <f>IFERROR(ABS(TABLAINV[[#This Row],[PMV]]*TABLAINV[[#This Row],[Diferencia]]),0)</f>
        <v>0</v>
      </c>
      <c r="Z630" s="153">
        <f>IFERROR(VLOOKUP(TABLAINV[[#This Row],[Codigo Estado]],unds!O:P,2,0),"PEND.")</f>
        <v>2001</v>
      </c>
      <c r="AA630" s="153" t="str">
        <f t="shared" si="34"/>
        <v>CD09</v>
      </c>
      <c r="AB630" s="159">
        <f t="shared" ca="1" si="35"/>
        <v>45828</v>
      </c>
    </row>
    <row r="631" spans="1:28" s="156" customFormat="1" ht="24" customHeight="1" x14ac:dyDescent="0.2">
      <c r="A631" s="157" t="str">
        <f t="shared" si="33"/>
        <v>MRC01</v>
      </c>
      <c r="B631" s="145" t="str">
        <f>IF(TABLAINV[[#This Row],[Z]]="","",D631&amp;"."&amp;TEXT(E631,"000")&amp;"."&amp;TEXT(F631,"000")&amp;"."&amp;TEXT(G631,"000"))</f>
        <v>MR.C01.160.002</v>
      </c>
      <c r="C631" s="146"/>
      <c r="D631" s="147" t="s">
        <v>95</v>
      </c>
      <c r="E631" s="147" t="s">
        <v>96</v>
      </c>
      <c r="F631" s="147">
        <v>160</v>
      </c>
      <c r="G631" s="147">
        <v>2</v>
      </c>
      <c r="H631" s="147">
        <v>49463004</v>
      </c>
      <c r="I631" s="147" t="s">
        <v>297</v>
      </c>
      <c r="J631" s="158">
        <v>3</v>
      </c>
      <c r="K631" s="147" t="s">
        <v>64</v>
      </c>
      <c r="L631" s="148" t="s">
        <v>115</v>
      </c>
      <c r="M631" s="147" t="s">
        <v>99</v>
      </c>
      <c r="N631" s="146" t="s">
        <v>91</v>
      </c>
      <c r="O631" s="146">
        <v>3</v>
      </c>
      <c r="P631" s="148">
        <v>3</v>
      </c>
      <c r="Q631" s="148"/>
      <c r="R631" s="147"/>
      <c r="S631" s="149">
        <f>TABLAINV[[#This Row],[Conteo Físico]]-TABLAINV[[#This Row],[Cant. UND]]</f>
        <v>0</v>
      </c>
      <c r="T6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1" s="150" t="str">
        <f>IFERROR(IF(MOD(TABLAINV[[#This Row],[C]],2)=0,"PAR","IMPAR"),"Zona")</f>
        <v>PAR</v>
      </c>
      <c r="W631" s="151"/>
      <c r="X631" s="152">
        <f>IFERROR(IF(TABLAINV[[#This Row],[Cant. UND]]=0,TABLAINV[[#This Row],[PMV]]*TABLAINV[[#This Row],[Conteo Físico]],TABLAINV[[#This Row],[PMV]]*TABLAINV[[#This Row],[Cant. UND]]),0)</f>
        <v>0</v>
      </c>
      <c r="Y631" s="152">
        <f>IFERROR(ABS(TABLAINV[[#This Row],[PMV]]*TABLAINV[[#This Row],[Diferencia]]),0)</f>
        <v>0</v>
      </c>
      <c r="Z631" s="153">
        <f>IFERROR(VLOOKUP(TABLAINV[[#This Row],[Codigo Estado]],unds!O:P,2,0),"PEND.")</f>
        <v>2001</v>
      </c>
      <c r="AA631" s="153" t="str">
        <f t="shared" si="34"/>
        <v>CD09</v>
      </c>
      <c r="AB631" s="159">
        <f t="shared" ca="1" si="35"/>
        <v>45828</v>
      </c>
    </row>
    <row r="632" spans="1:28" s="156" customFormat="1" ht="24" customHeight="1" x14ac:dyDescent="0.2">
      <c r="A632" s="157" t="str">
        <f t="shared" si="33"/>
        <v>MRC01</v>
      </c>
      <c r="B632" s="145" t="str">
        <f>IF(TABLAINV[[#This Row],[Z]]="","",D632&amp;"."&amp;TEXT(E632,"000")&amp;"."&amp;TEXT(F632,"000")&amp;"."&amp;TEXT(G632,"000"))</f>
        <v>MR.C01.160.002</v>
      </c>
      <c r="C632" s="146"/>
      <c r="D632" s="147" t="s">
        <v>95</v>
      </c>
      <c r="E632" s="147" t="s">
        <v>96</v>
      </c>
      <c r="F632" s="147">
        <v>160</v>
      </c>
      <c r="G632" s="147">
        <v>2</v>
      </c>
      <c r="H632" s="147">
        <v>768637003</v>
      </c>
      <c r="I632" s="147" t="s">
        <v>298</v>
      </c>
      <c r="J632" s="158">
        <v>6</v>
      </c>
      <c r="K632" s="147" t="s">
        <v>64</v>
      </c>
      <c r="L632" s="148" t="s">
        <v>98</v>
      </c>
      <c r="M632" s="147" t="s">
        <v>99</v>
      </c>
      <c r="N632" s="146" t="s">
        <v>91</v>
      </c>
      <c r="O632" s="146">
        <v>6</v>
      </c>
      <c r="P632" s="148">
        <v>6</v>
      </c>
      <c r="Q632" s="148"/>
      <c r="R632" s="147"/>
      <c r="S632" s="149">
        <f>TABLAINV[[#This Row],[Conteo Físico]]-TABLAINV[[#This Row],[Cant. UND]]</f>
        <v>0</v>
      </c>
      <c r="T6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2" s="150" t="str">
        <f>IFERROR(IF(MOD(TABLAINV[[#This Row],[C]],2)=0,"PAR","IMPAR"),"Zona")</f>
        <v>PAR</v>
      </c>
      <c r="W632" s="151"/>
      <c r="X632" s="152">
        <f>IFERROR(IF(TABLAINV[[#This Row],[Cant. UND]]=0,TABLAINV[[#This Row],[PMV]]*TABLAINV[[#This Row],[Conteo Físico]],TABLAINV[[#This Row],[PMV]]*TABLAINV[[#This Row],[Cant. UND]]),0)</f>
        <v>0</v>
      </c>
      <c r="Y632" s="152">
        <f>IFERROR(ABS(TABLAINV[[#This Row],[PMV]]*TABLAINV[[#This Row],[Diferencia]]),0)</f>
        <v>0</v>
      </c>
      <c r="Z632" s="153">
        <f>IFERROR(VLOOKUP(TABLAINV[[#This Row],[Codigo Estado]],unds!O:P,2,0),"PEND.")</f>
        <v>2001</v>
      </c>
      <c r="AA632" s="153" t="str">
        <f t="shared" si="34"/>
        <v>CD09</v>
      </c>
      <c r="AB632" s="159">
        <f t="shared" ca="1" si="35"/>
        <v>45828</v>
      </c>
    </row>
    <row r="633" spans="1:28" s="156" customFormat="1" ht="24" customHeight="1" x14ac:dyDescent="0.2">
      <c r="A633" s="157" t="str">
        <f t="shared" si="33"/>
        <v>MRC01</v>
      </c>
      <c r="B633" s="145" t="str">
        <f>IF(TABLAINV[[#This Row],[Z]]="","",D633&amp;"."&amp;TEXT(E633,"000")&amp;"."&amp;TEXT(F633,"000")&amp;"."&amp;TEXT(G633,"000"))</f>
        <v>MR.C01.160.002</v>
      </c>
      <c r="C633" s="146"/>
      <c r="D633" s="147" t="s">
        <v>95</v>
      </c>
      <c r="E633" s="147" t="s">
        <v>96</v>
      </c>
      <c r="F633" s="147">
        <v>160</v>
      </c>
      <c r="G633" s="147">
        <v>2</v>
      </c>
      <c r="H633" s="147">
        <v>771247</v>
      </c>
      <c r="I633" s="147" t="s">
        <v>299</v>
      </c>
      <c r="J633" s="158">
        <v>4</v>
      </c>
      <c r="K633" s="147" t="s">
        <v>64</v>
      </c>
      <c r="L633" s="148" t="s">
        <v>184</v>
      </c>
      <c r="M633" s="147" t="s">
        <v>99</v>
      </c>
      <c r="N633" s="146" t="s">
        <v>91</v>
      </c>
      <c r="O633" s="146">
        <v>4</v>
      </c>
      <c r="P633" s="148">
        <v>4</v>
      </c>
      <c r="Q633" s="148"/>
      <c r="R633" s="147"/>
      <c r="S633" s="149">
        <f>TABLAINV[[#This Row],[Conteo Físico]]-TABLAINV[[#This Row],[Cant. UND]]</f>
        <v>0</v>
      </c>
      <c r="T6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3" s="150" t="str">
        <f>IFERROR(IF(MOD(TABLAINV[[#This Row],[C]],2)=0,"PAR","IMPAR"),"Zona")</f>
        <v>PAR</v>
      </c>
      <c r="W633" s="151"/>
      <c r="X633" s="152">
        <f>IFERROR(IF(TABLAINV[[#This Row],[Cant. UND]]=0,TABLAINV[[#This Row],[PMV]]*TABLAINV[[#This Row],[Conteo Físico]],TABLAINV[[#This Row],[PMV]]*TABLAINV[[#This Row],[Cant. UND]]),0)</f>
        <v>0</v>
      </c>
      <c r="Y633" s="152">
        <f>IFERROR(ABS(TABLAINV[[#This Row],[PMV]]*TABLAINV[[#This Row],[Diferencia]]),0)</f>
        <v>0</v>
      </c>
      <c r="Z633" s="153">
        <f>IFERROR(VLOOKUP(TABLAINV[[#This Row],[Codigo Estado]],unds!O:P,2,0),"PEND.")</f>
        <v>2001</v>
      </c>
      <c r="AA633" s="153" t="str">
        <f t="shared" si="34"/>
        <v>CD09</v>
      </c>
      <c r="AB633" s="159">
        <f t="shared" ca="1" si="35"/>
        <v>45828</v>
      </c>
    </row>
    <row r="634" spans="1:28" s="156" customFormat="1" ht="24" customHeight="1" x14ac:dyDescent="0.2">
      <c r="A634" s="157" t="str">
        <f t="shared" si="33"/>
        <v>MRC01</v>
      </c>
      <c r="B634" s="145" t="str">
        <f>IF(TABLAINV[[#This Row],[Z]]="","",D634&amp;"."&amp;TEXT(E634,"000")&amp;"."&amp;TEXT(F634,"000")&amp;"."&amp;TEXT(G634,"000"))</f>
        <v>MR.C01.160.003</v>
      </c>
      <c r="C634" s="146"/>
      <c r="D634" s="147" t="s">
        <v>95</v>
      </c>
      <c r="E634" s="147" t="s">
        <v>96</v>
      </c>
      <c r="F634" s="147">
        <v>160</v>
      </c>
      <c r="G634" s="147">
        <v>3</v>
      </c>
      <c r="H634" s="147">
        <v>1024531</v>
      </c>
      <c r="I634" s="147" t="s">
        <v>300</v>
      </c>
      <c r="J634" s="158">
        <v>1</v>
      </c>
      <c r="K634" s="147" t="s">
        <v>64</v>
      </c>
      <c r="L634" s="148" t="s">
        <v>212</v>
      </c>
      <c r="M634" s="147" t="s">
        <v>99</v>
      </c>
      <c r="N634" s="146" t="s">
        <v>91</v>
      </c>
      <c r="O634" s="146">
        <v>1</v>
      </c>
      <c r="P634" s="148">
        <v>1</v>
      </c>
      <c r="Q634" s="148"/>
      <c r="R634" s="147"/>
      <c r="S634" s="149">
        <f>TABLAINV[[#This Row],[Conteo Físico]]-TABLAINV[[#This Row],[Cant. UND]]</f>
        <v>0</v>
      </c>
      <c r="T6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4" s="150" t="str">
        <f>IFERROR(IF(MOD(TABLAINV[[#This Row],[C]],2)=0,"PAR","IMPAR"),"Zona")</f>
        <v>PAR</v>
      </c>
      <c r="W634" s="151"/>
      <c r="X634" s="152">
        <f>IFERROR(IF(TABLAINV[[#This Row],[Cant. UND]]=0,TABLAINV[[#This Row],[PMV]]*TABLAINV[[#This Row],[Conteo Físico]],TABLAINV[[#This Row],[PMV]]*TABLAINV[[#This Row],[Cant. UND]]),0)</f>
        <v>0</v>
      </c>
      <c r="Y634" s="152">
        <f>IFERROR(ABS(TABLAINV[[#This Row],[PMV]]*TABLAINV[[#This Row],[Diferencia]]),0)</f>
        <v>0</v>
      </c>
      <c r="Z634" s="153">
        <f>IFERROR(VLOOKUP(TABLAINV[[#This Row],[Codigo Estado]],unds!O:P,2,0),"PEND.")</f>
        <v>2001</v>
      </c>
      <c r="AA634" s="153" t="str">
        <f t="shared" si="34"/>
        <v>CD09</v>
      </c>
      <c r="AB634" s="159">
        <f t="shared" ca="1" si="35"/>
        <v>45828</v>
      </c>
    </row>
    <row r="635" spans="1:28" s="156" customFormat="1" ht="24" customHeight="1" x14ac:dyDescent="0.2">
      <c r="A635" s="157" t="str">
        <f t="shared" si="33"/>
        <v>MRC01</v>
      </c>
      <c r="B635" s="145" t="str">
        <f>IF(TABLAINV[[#This Row],[Z]]="","",D635&amp;"."&amp;TEXT(E635,"000")&amp;"."&amp;TEXT(F635,"000")&amp;"."&amp;TEXT(G635,"000"))</f>
        <v>MR.C01.160.003</v>
      </c>
      <c r="C635" s="146"/>
      <c r="D635" s="147" t="s">
        <v>95</v>
      </c>
      <c r="E635" s="147" t="s">
        <v>96</v>
      </c>
      <c r="F635" s="147">
        <v>160</v>
      </c>
      <c r="G635" s="147">
        <v>3</v>
      </c>
      <c r="H635" s="147">
        <v>1031959</v>
      </c>
      <c r="I635" s="147" t="s">
        <v>301</v>
      </c>
      <c r="J635" s="158">
        <v>18</v>
      </c>
      <c r="K635" s="147" t="s">
        <v>64</v>
      </c>
      <c r="L635" s="148" t="s">
        <v>98</v>
      </c>
      <c r="M635" s="147" t="s">
        <v>99</v>
      </c>
      <c r="N635" s="146" t="s">
        <v>91</v>
      </c>
      <c r="O635" s="146">
        <v>18</v>
      </c>
      <c r="P635" s="148">
        <v>18</v>
      </c>
      <c r="Q635" s="148"/>
      <c r="R635" s="147"/>
      <c r="S635" s="149">
        <f>TABLAINV[[#This Row],[Conteo Físico]]-TABLAINV[[#This Row],[Cant. UND]]</f>
        <v>0</v>
      </c>
      <c r="T6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5" s="150" t="str">
        <f>IFERROR(IF(MOD(TABLAINV[[#This Row],[C]],2)=0,"PAR","IMPAR"),"Zona")</f>
        <v>PAR</v>
      </c>
      <c r="W635" s="151"/>
      <c r="X635" s="152">
        <f>IFERROR(IF(TABLAINV[[#This Row],[Cant. UND]]=0,TABLAINV[[#This Row],[PMV]]*TABLAINV[[#This Row],[Conteo Físico]],TABLAINV[[#This Row],[PMV]]*TABLAINV[[#This Row],[Cant. UND]]),0)</f>
        <v>0</v>
      </c>
      <c r="Y635" s="152">
        <f>IFERROR(ABS(TABLAINV[[#This Row],[PMV]]*TABLAINV[[#This Row],[Diferencia]]),0)</f>
        <v>0</v>
      </c>
      <c r="Z635" s="153">
        <f>IFERROR(VLOOKUP(TABLAINV[[#This Row],[Codigo Estado]],unds!O:P,2,0),"PEND.")</f>
        <v>2001</v>
      </c>
      <c r="AA635" s="153" t="str">
        <f t="shared" si="34"/>
        <v>CD09</v>
      </c>
      <c r="AB635" s="159">
        <f t="shared" ca="1" si="35"/>
        <v>45828</v>
      </c>
    </row>
    <row r="636" spans="1:28" s="156" customFormat="1" ht="24" customHeight="1" x14ac:dyDescent="0.2">
      <c r="A636" s="157" t="str">
        <f t="shared" si="33"/>
        <v>MRC01</v>
      </c>
      <c r="B636" s="145" t="str">
        <f>IF(TABLAINV[[#This Row],[Z]]="","",D636&amp;"."&amp;TEXT(E636,"000")&amp;"."&amp;TEXT(F636,"000")&amp;"."&amp;TEXT(G636,"000"))</f>
        <v>MR.C01.160.003</v>
      </c>
      <c r="C636" s="146"/>
      <c r="D636" s="147" t="s">
        <v>95</v>
      </c>
      <c r="E636" s="147" t="s">
        <v>96</v>
      </c>
      <c r="F636" s="147">
        <v>160</v>
      </c>
      <c r="G636" s="147">
        <v>3</v>
      </c>
      <c r="H636" s="147">
        <v>23495</v>
      </c>
      <c r="I636" s="147" t="s">
        <v>302</v>
      </c>
      <c r="J636" s="158">
        <v>10</v>
      </c>
      <c r="K636" s="147" t="s">
        <v>64</v>
      </c>
      <c r="L636" s="148" t="s">
        <v>212</v>
      </c>
      <c r="M636" s="147" t="s">
        <v>99</v>
      </c>
      <c r="N636" s="146" t="s">
        <v>91</v>
      </c>
      <c r="O636" s="146">
        <v>10</v>
      </c>
      <c r="P636" s="148">
        <v>10</v>
      </c>
      <c r="Q636" s="148"/>
      <c r="R636" s="147"/>
      <c r="S636" s="149">
        <f>TABLAINV[[#This Row],[Conteo Físico]]-TABLAINV[[#This Row],[Cant. UND]]</f>
        <v>0</v>
      </c>
      <c r="T6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6" s="150" t="str">
        <f>IFERROR(IF(MOD(TABLAINV[[#This Row],[C]],2)=0,"PAR","IMPAR"),"Zona")</f>
        <v>PAR</v>
      </c>
      <c r="W636" s="151"/>
      <c r="X636" s="152">
        <f>IFERROR(IF(TABLAINV[[#This Row],[Cant. UND]]=0,TABLAINV[[#This Row],[PMV]]*TABLAINV[[#This Row],[Conteo Físico]],TABLAINV[[#This Row],[PMV]]*TABLAINV[[#This Row],[Cant. UND]]),0)</f>
        <v>0</v>
      </c>
      <c r="Y636" s="152">
        <f>IFERROR(ABS(TABLAINV[[#This Row],[PMV]]*TABLAINV[[#This Row],[Diferencia]]),0)</f>
        <v>0</v>
      </c>
      <c r="Z636" s="153">
        <f>IFERROR(VLOOKUP(TABLAINV[[#This Row],[Codigo Estado]],unds!O:P,2,0),"PEND.")</f>
        <v>2001</v>
      </c>
      <c r="AA636" s="153" t="str">
        <f t="shared" si="34"/>
        <v>CD09</v>
      </c>
      <c r="AB636" s="159">
        <f t="shared" ca="1" si="35"/>
        <v>45828</v>
      </c>
    </row>
    <row r="637" spans="1:28" s="156" customFormat="1" ht="24" customHeight="1" x14ac:dyDescent="0.2">
      <c r="A637" s="157" t="str">
        <f t="shared" si="33"/>
        <v>MRC01</v>
      </c>
      <c r="B637" s="145" t="str">
        <f>IF(TABLAINV[[#This Row],[Z]]="","",D637&amp;"."&amp;TEXT(E637,"000")&amp;"."&amp;TEXT(F637,"000")&amp;"."&amp;TEXT(G637,"000"))</f>
        <v>MR.C01.160.003</v>
      </c>
      <c r="C637" s="146"/>
      <c r="D637" s="147" t="s">
        <v>95</v>
      </c>
      <c r="E637" s="147" t="s">
        <v>96</v>
      </c>
      <c r="F637" s="147">
        <v>160</v>
      </c>
      <c r="G637" s="147">
        <v>3</v>
      </c>
      <c r="H637" s="147">
        <v>357713</v>
      </c>
      <c r="I637" s="147" t="s">
        <v>303</v>
      </c>
      <c r="J637" s="158">
        <v>12</v>
      </c>
      <c r="K637" s="147" t="s">
        <v>64</v>
      </c>
      <c r="L637" s="148" t="s">
        <v>221</v>
      </c>
      <c r="M637" s="147" t="s">
        <v>99</v>
      </c>
      <c r="N637" s="146" t="s">
        <v>91</v>
      </c>
      <c r="O637" s="146">
        <v>12</v>
      </c>
      <c r="P637" s="148">
        <v>12</v>
      </c>
      <c r="Q637" s="148"/>
      <c r="R637" s="147"/>
      <c r="S637" s="149">
        <f>TABLAINV[[#This Row],[Conteo Físico]]-TABLAINV[[#This Row],[Cant. UND]]</f>
        <v>0</v>
      </c>
      <c r="T6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7" s="150" t="str">
        <f>IFERROR(IF(MOD(TABLAINV[[#This Row],[C]],2)=0,"PAR","IMPAR"),"Zona")</f>
        <v>PAR</v>
      </c>
      <c r="W637" s="151"/>
      <c r="X637" s="152">
        <f>IFERROR(IF(TABLAINV[[#This Row],[Cant. UND]]=0,TABLAINV[[#This Row],[PMV]]*TABLAINV[[#This Row],[Conteo Físico]],TABLAINV[[#This Row],[PMV]]*TABLAINV[[#This Row],[Cant. UND]]),0)</f>
        <v>0</v>
      </c>
      <c r="Y637" s="152">
        <f>IFERROR(ABS(TABLAINV[[#This Row],[PMV]]*TABLAINV[[#This Row],[Diferencia]]),0)</f>
        <v>0</v>
      </c>
      <c r="Z637" s="153">
        <f>IFERROR(VLOOKUP(TABLAINV[[#This Row],[Codigo Estado]],unds!O:P,2,0),"PEND.")</f>
        <v>2001</v>
      </c>
      <c r="AA637" s="153" t="str">
        <f t="shared" si="34"/>
        <v>CD09</v>
      </c>
      <c r="AB637" s="159">
        <f t="shared" ca="1" si="35"/>
        <v>45828</v>
      </c>
    </row>
    <row r="638" spans="1:28" s="156" customFormat="1" ht="24" customHeight="1" x14ac:dyDescent="0.2">
      <c r="A638" s="157" t="str">
        <f t="shared" si="33"/>
        <v>MRC01</v>
      </c>
      <c r="B638" s="145" t="str">
        <f>IF(TABLAINV[[#This Row],[Z]]="","",D638&amp;"."&amp;TEXT(E638,"000")&amp;"."&amp;TEXT(F638,"000")&amp;"."&amp;TEXT(G638,"000"))</f>
        <v>MR.C01.160.003</v>
      </c>
      <c r="C638" s="146"/>
      <c r="D638" s="147" t="s">
        <v>95</v>
      </c>
      <c r="E638" s="147" t="s">
        <v>96</v>
      </c>
      <c r="F638" s="147">
        <v>160</v>
      </c>
      <c r="G638" s="147">
        <v>3</v>
      </c>
      <c r="H638" s="147">
        <v>531746</v>
      </c>
      <c r="I638" s="147" t="s">
        <v>304</v>
      </c>
      <c r="J638" s="158">
        <v>3</v>
      </c>
      <c r="K638" s="147" t="s">
        <v>64</v>
      </c>
      <c r="L638" s="148" t="s">
        <v>115</v>
      </c>
      <c r="M638" s="147" t="s">
        <v>99</v>
      </c>
      <c r="N638" s="146" t="s">
        <v>91</v>
      </c>
      <c r="O638" s="146">
        <v>3</v>
      </c>
      <c r="P638" s="148">
        <v>3</v>
      </c>
      <c r="Q638" s="148"/>
      <c r="R638" s="147"/>
      <c r="S638" s="149">
        <f>TABLAINV[[#This Row],[Conteo Físico]]-TABLAINV[[#This Row],[Cant. UND]]</f>
        <v>0</v>
      </c>
      <c r="T6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8" s="150" t="str">
        <f>IFERROR(IF(MOD(TABLAINV[[#This Row],[C]],2)=0,"PAR","IMPAR"),"Zona")</f>
        <v>PAR</v>
      </c>
      <c r="W638" s="151"/>
      <c r="X638" s="152">
        <f>IFERROR(IF(TABLAINV[[#This Row],[Cant. UND]]=0,TABLAINV[[#This Row],[PMV]]*TABLAINV[[#This Row],[Conteo Físico]],TABLAINV[[#This Row],[PMV]]*TABLAINV[[#This Row],[Cant. UND]]),0)</f>
        <v>0</v>
      </c>
      <c r="Y638" s="152">
        <f>IFERROR(ABS(TABLAINV[[#This Row],[PMV]]*TABLAINV[[#This Row],[Diferencia]]),0)</f>
        <v>0</v>
      </c>
      <c r="Z638" s="153">
        <f>IFERROR(VLOOKUP(TABLAINV[[#This Row],[Codigo Estado]],unds!O:P,2,0),"PEND.")</f>
        <v>2001</v>
      </c>
      <c r="AA638" s="153" t="str">
        <f t="shared" si="34"/>
        <v>CD09</v>
      </c>
      <c r="AB638" s="159">
        <f t="shared" ca="1" si="35"/>
        <v>45828</v>
      </c>
    </row>
    <row r="639" spans="1:28" s="156" customFormat="1" ht="24" customHeight="1" x14ac:dyDescent="0.2">
      <c r="A639" s="157" t="str">
        <f t="shared" si="33"/>
        <v>MRC01</v>
      </c>
      <c r="B639" s="145" t="str">
        <f>IF(TABLAINV[[#This Row],[Z]]="","",D639&amp;"."&amp;TEXT(E639,"000")&amp;"."&amp;TEXT(F639,"000")&amp;"."&amp;TEXT(G639,"000"))</f>
        <v>MR.C01.160.003</v>
      </c>
      <c r="C639" s="146"/>
      <c r="D639" s="147" t="s">
        <v>95</v>
      </c>
      <c r="E639" s="147" t="s">
        <v>96</v>
      </c>
      <c r="F639" s="147">
        <v>160</v>
      </c>
      <c r="G639" s="147">
        <v>3</v>
      </c>
      <c r="H639" s="147">
        <v>768638003</v>
      </c>
      <c r="I639" s="147" t="s">
        <v>271</v>
      </c>
      <c r="J639" s="158">
        <v>3</v>
      </c>
      <c r="K639" s="147" t="s">
        <v>64</v>
      </c>
      <c r="L639" s="148" t="s">
        <v>212</v>
      </c>
      <c r="M639" s="147" t="s">
        <v>99</v>
      </c>
      <c r="N639" s="146" t="s">
        <v>91</v>
      </c>
      <c r="O639" s="146">
        <v>3</v>
      </c>
      <c r="P639" s="148">
        <v>3</v>
      </c>
      <c r="Q639" s="148"/>
      <c r="R639" s="147"/>
      <c r="S639" s="149">
        <f>TABLAINV[[#This Row],[Conteo Físico]]-TABLAINV[[#This Row],[Cant. UND]]</f>
        <v>0</v>
      </c>
      <c r="T6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9" s="150" t="str">
        <f>IFERROR(IF(MOD(TABLAINV[[#This Row],[C]],2)=0,"PAR","IMPAR"),"Zona")</f>
        <v>PAR</v>
      </c>
      <c r="W639" s="151"/>
      <c r="X639" s="152">
        <f>IFERROR(IF(TABLAINV[[#This Row],[Cant. UND]]=0,TABLAINV[[#This Row],[PMV]]*TABLAINV[[#This Row],[Conteo Físico]],TABLAINV[[#This Row],[PMV]]*TABLAINV[[#This Row],[Cant. UND]]),0)</f>
        <v>0</v>
      </c>
      <c r="Y639" s="152">
        <f>IFERROR(ABS(TABLAINV[[#This Row],[PMV]]*TABLAINV[[#This Row],[Diferencia]]),0)</f>
        <v>0</v>
      </c>
      <c r="Z639" s="153">
        <f>IFERROR(VLOOKUP(TABLAINV[[#This Row],[Codigo Estado]],unds!O:P,2,0),"PEND.")</f>
        <v>2001</v>
      </c>
      <c r="AA639" s="153" t="str">
        <f t="shared" si="34"/>
        <v>CD09</v>
      </c>
      <c r="AB639" s="159">
        <f t="shared" ca="1" si="35"/>
        <v>45828</v>
      </c>
    </row>
    <row r="640" spans="1:28" s="156" customFormat="1" ht="24" customHeight="1" x14ac:dyDescent="0.2">
      <c r="A640" s="157" t="str">
        <f t="shared" si="33"/>
        <v>MRC01</v>
      </c>
      <c r="B640" s="145" t="str">
        <f>IF(TABLAINV[[#This Row],[Z]]="","",D640&amp;"."&amp;TEXT(E640,"000")&amp;"."&amp;TEXT(F640,"000")&amp;"."&amp;TEXT(G640,"000"))</f>
        <v>MR.C01.161.001</v>
      </c>
      <c r="C640" s="146"/>
      <c r="D640" s="147" t="s">
        <v>95</v>
      </c>
      <c r="E640" s="147" t="s">
        <v>96</v>
      </c>
      <c r="F640" s="147">
        <v>161</v>
      </c>
      <c r="G640" s="147">
        <v>1</v>
      </c>
      <c r="H640" s="147">
        <v>475904</v>
      </c>
      <c r="I640" s="147" t="s">
        <v>305</v>
      </c>
      <c r="J640" s="158">
        <v>6</v>
      </c>
      <c r="K640" s="147" t="s">
        <v>64</v>
      </c>
      <c r="L640" s="148" t="s">
        <v>98</v>
      </c>
      <c r="M640" s="147" t="s">
        <v>99</v>
      </c>
      <c r="N640" s="146" t="s">
        <v>91</v>
      </c>
      <c r="O640" s="146">
        <v>6</v>
      </c>
      <c r="P640" s="148">
        <v>6</v>
      </c>
      <c r="Q640" s="148"/>
      <c r="R640" s="147"/>
      <c r="S640" s="149">
        <f>TABLAINV[[#This Row],[Conteo Físico]]-TABLAINV[[#This Row],[Cant. UND]]</f>
        <v>0</v>
      </c>
      <c r="T6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0" s="150" t="str">
        <f>IFERROR(IF(MOD(TABLAINV[[#This Row],[C]],2)=0,"PAR","IMPAR"),"Zona")</f>
        <v>IMPAR</v>
      </c>
      <c r="W640" s="151"/>
      <c r="X640" s="152">
        <f>IFERROR(IF(TABLAINV[[#This Row],[Cant. UND]]=0,TABLAINV[[#This Row],[PMV]]*TABLAINV[[#This Row],[Conteo Físico]],TABLAINV[[#This Row],[PMV]]*TABLAINV[[#This Row],[Cant. UND]]),0)</f>
        <v>0</v>
      </c>
      <c r="Y640" s="152">
        <f>IFERROR(ABS(TABLAINV[[#This Row],[PMV]]*TABLAINV[[#This Row],[Diferencia]]),0)</f>
        <v>0</v>
      </c>
      <c r="Z640" s="153">
        <f>IFERROR(VLOOKUP(TABLAINV[[#This Row],[Codigo Estado]],unds!O:P,2,0),"PEND.")</f>
        <v>2001</v>
      </c>
      <c r="AA640" s="153" t="str">
        <f t="shared" si="34"/>
        <v>CD09</v>
      </c>
      <c r="AB640" s="159">
        <f t="shared" ca="1" si="35"/>
        <v>45828</v>
      </c>
    </row>
    <row r="641" spans="1:28" s="156" customFormat="1" ht="24" customHeight="1" x14ac:dyDescent="0.2">
      <c r="A641" s="157" t="str">
        <f t="shared" si="33"/>
        <v>MRC01</v>
      </c>
      <c r="B641" s="145" t="str">
        <f>IF(TABLAINV[[#This Row],[Z]]="","",D641&amp;"."&amp;TEXT(E641,"000")&amp;"."&amp;TEXT(F641,"000")&amp;"."&amp;TEXT(G641,"000"))</f>
        <v>MR.C01.161.001</v>
      </c>
      <c r="C641" s="146"/>
      <c r="D641" s="147" t="s">
        <v>95</v>
      </c>
      <c r="E641" s="147" t="s">
        <v>96</v>
      </c>
      <c r="F641" s="147">
        <v>161</v>
      </c>
      <c r="G641" s="147">
        <v>1</v>
      </c>
      <c r="H641" s="147">
        <v>902579</v>
      </c>
      <c r="I641" s="147" t="s">
        <v>306</v>
      </c>
      <c r="J641" s="158">
        <v>3</v>
      </c>
      <c r="K641" s="147" t="s">
        <v>64</v>
      </c>
      <c r="L641" s="148" t="s">
        <v>115</v>
      </c>
      <c r="M641" s="147" t="s">
        <v>99</v>
      </c>
      <c r="N641" s="146" t="s">
        <v>91</v>
      </c>
      <c r="O641" s="146">
        <v>3</v>
      </c>
      <c r="P641" s="148">
        <v>3</v>
      </c>
      <c r="Q641" s="148"/>
      <c r="R641" s="147"/>
      <c r="S641" s="149">
        <f>TABLAINV[[#This Row],[Conteo Físico]]-TABLAINV[[#This Row],[Cant. UND]]</f>
        <v>0</v>
      </c>
      <c r="T6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1" s="150" t="str">
        <f>IFERROR(IF(MOD(TABLAINV[[#This Row],[C]],2)=0,"PAR","IMPAR"),"Zona")</f>
        <v>IMPAR</v>
      </c>
      <c r="W641" s="151"/>
      <c r="X641" s="152">
        <f>IFERROR(IF(TABLAINV[[#This Row],[Cant. UND]]=0,TABLAINV[[#This Row],[PMV]]*TABLAINV[[#This Row],[Conteo Físico]],TABLAINV[[#This Row],[PMV]]*TABLAINV[[#This Row],[Cant. UND]]),0)</f>
        <v>0</v>
      </c>
      <c r="Y641" s="152">
        <f>IFERROR(ABS(TABLAINV[[#This Row],[PMV]]*TABLAINV[[#This Row],[Diferencia]]),0)</f>
        <v>0</v>
      </c>
      <c r="Z641" s="153">
        <f>IFERROR(VLOOKUP(TABLAINV[[#This Row],[Codigo Estado]],unds!O:P,2,0),"PEND.")</f>
        <v>2001</v>
      </c>
      <c r="AA641" s="153" t="str">
        <f t="shared" si="34"/>
        <v>CD09</v>
      </c>
      <c r="AB641" s="159">
        <f t="shared" ca="1" si="35"/>
        <v>45828</v>
      </c>
    </row>
    <row r="642" spans="1:28" s="156" customFormat="1" ht="24" customHeight="1" x14ac:dyDescent="0.2">
      <c r="A642" s="157" t="str">
        <f t="shared" si="33"/>
        <v>MRC01</v>
      </c>
      <c r="B642" s="145" t="str">
        <f>IF(TABLAINV[[#This Row],[Z]]="","",D642&amp;"."&amp;TEXT(E642,"000")&amp;"."&amp;TEXT(F642,"000")&amp;"."&amp;TEXT(G642,"000"))</f>
        <v>MR.C01.161.002</v>
      </c>
      <c r="C642" s="146"/>
      <c r="D642" s="147" t="s">
        <v>95</v>
      </c>
      <c r="E642" s="147" t="s">
        <v>96</v>
      </c>
      <c r="F642" s="147">
        <v>161</v>
      </c>
      <c r="G642" s="147">
        <v>2</v>
      </c>
      <c r="H642" s="147">
        <v>45960</v>
      </c>
      <c r="I642" s="147" t="s">
        <v>307</v>
      </c>
      <c r="J642" s="158">
        <v>12</v>
      </c>
      <c r="K642" s="147" t="s">
        <v>64</v>
      </c>
      <c r="L642" s="148" t="s">
        <v>308</v>
      </c>
      <c r="M642" s="147" t="s">
        <v>111</v>
      </c>
      <c r="N642" s="146" t="s">
        <v>91</v>
      </c>
      <c r="O642" s="146">
        <v>12</v>
      </c>
      <c r="P642" s="148">
        <v>12</v>
      </c>
      <c r="Q642" s="148"/>
      <c r="R642" s="147"/>
      <c r="S642" s="149">
        <f>TABLAINV[[#This Row],[Conteo Físico]]-TABLAINV[[#This Row],[Cant. UND]]</f>
        <v>0</v>
      </c>
      <c r="T6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2" s="150" t="str">
        <f>IFERROR(IF(MOD(TABLAINV[[#This Row],[C]],2)=0,"PAR","IMPAR"),"Zona")</f>
        <v>IMPAR</v>
      </c>
      <c r="W642" s="151"/>
      <c r="X642" s="152">
        <f>IFERROR(IF(TABLAINV[[#This Row],[Cant. UND]]=0,TABLAINV[[#This Row],[PMV]]*TABLAINV[[#This Row],[Conteo Físico]],TABLAINV[[#This Row],[PMV]]*TABLAINV[[#This Row],[Cant. UND]]),0)</f>
        <v>0</v>
      </c>
      <c r="Y642" s="152">
        <f>IFERROR(ABS(TABLAINV[[#This Row],[PMV]]*TABLAINV[[#This Row],[Diferencia]]),0)</f>
        <v>0</v>
      </c>
      <c r="Z642" s="153">
        <f>IFERROR(VLOOKUP(TABLAINV[[#This Row],[Codigo Estado]],unds!O:P,2,0),"PEND.")</f>
        <v>2001</v>
      </c>
      <c r="AA642" s="153" t="str">
        <f t="shared" si="34"/>
        <v>CD09</v>
      </c>
      <c r="AB642" s="159">
        <f t="shared" ca="1" si="35"/>
        <v>45828</v>
      </c>
    </row>
    <row r="643" spans="1:28" s="156" customFormat="1" ht="24" customHeight="1" x14ac:dyDescent="0.2">
      <c r="A643" s="157" t="str">
        <f t="shared" si="33"/>
        <v>MRC01</v>
      </c>
      <c r="B643" s="145" t="str">
        <f>IF(TABLAINV[[#This Row],[Z]]="","",D643&amp;"."&amp;TEXT(E643,"000")&amp;"."&amp;TEXT(F643,"000")&amp;"."&amp;TEXT(G643,"000"))</f>
        <v>MR.C01.161.002</v>
      </c>
      <c r="C643" s="146"/>
      <c r="D643" s="147" t="s">
        <v>95</v>
      </c>
      <c r="E643" s="147" t="s">
        <v>96</v>
      </c>
      <c r="F643" s="147">
        <v>161</v>
      </c>
      <c r="G643" s="147">
        <v>2</v>
      </c>
      <c r="H643" s="147">
        <v>4725</v>
      </c>
      <c r="I643" s="147" t="s">
        <v>220</v>
      </c>
      <c r="J643" s="158">
        <v>9</v>
      </c>
      <c r="K643" s="147" t="s">
        <v>64</v>
      </c>
      <c r="L643" s="148" t="s">
        <v>221</v>
      </c>
      <c r="M643" s="147" t="s">
        <v>99</v>
      </c>
      <c r="N643" s="146" t="s">
        <v>91</v>
      </c>
      <c r="O643" s="146">
        <v>9</v>
      </c>
      <c r="P643" s="148">
        <v>9</v>
      </c>
      <c r="Q643" s="148"/>
      <c r="R643" s="147"/>
      <c r="S643" s="149">
        <f>TABLAINV[[#This Row],[Conteo Físico]]-TABLAINV[[#This Row],[Cant. UND]]</f>
        <v>0</v>
      </c>
      <c r="T6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3" s="150" t="str">
        <f>IFERROR(IF(MOD(TABLAINV[[#This Row],[C]],2)=0,"PAR","IMPAR"),"Zona")</f>
        <v>IMPAR</v>
      </c>
      <c r="W643" s="151"/>
      <c r="X643" s="152">
        <f>IFERROR(IF(TABLAINV[[#This Row],[Cant. UND]]=0,TABLAINV[[#This Row],[PMV]]*TABLAINV[[#This Row],[Conteo Físico]],TABLAINV[[#This Row],[PMV]]*TABLAINV[[#This Row],[Cant. UND]]),0)</f>
        <v>0</v>
      </c>
      <c r="Y643" s="152">
        <f>IFERROR(ABS(TABLAINV[[#This Row],[PMV]]*TABLAINV[[#This Row],[Diferencia]]),0)</f>
        <v>0</v>
      </c>
      <c r="Z643" s="153">
        <f>IFERROR(VLOOKUP(TABLAINV[[#This Row],[Codigo Estado]],unds!O:P,2,0),"PEND.")</f>
        <v>2001</v>
      </c>
      <c r="AA643" s="153" t="str">
        <f t="shared" si="34"/>
        <v>CD09</v>
      </c>
      <c r="AB643" s="159">
        <f t="shared" ca="1" si="35"/>
        <v>45828</v>
      </c>
    </row>
    <row r="644" spans="1:28" s="156" customFormat="1" ht="24" customHeight="1" x14ac:dyDescent="0.2">
      <c r="A644" s="157" t="str">
        <f t="shared" si="33"/>
        <v>MRC01</v>
      </c>
      <c r="B644" s="145" t="str">
        <f>IF(TABLAINV[[#This Row],[Z]]="","",D644&amp;"."&amp;TEXT(E644,"000")&amp;"."&amp;TEXT(F644,"000")&amp;"."&amp;TEXT(G644,"000"))</f>
        <v>MR.C01.161.002</v>
      </c>
      <c r="C644" s="146"/>
      <c r="D644" s="147" t="s">
        <v>95</v>
      </c>
      <c r="E644" s="147" t="s">
        <v>96</v>
      </c>
      <c r="F644" s="147">
        <v>161</v>
      </c>
      <c r="G644" s="147">
        <v>2</v>
      </c>
      <c r="H644" s="147">
        <v>755917</v>
      </c>
      <c r="I644" s="147" t="s">
        <v>292</v>
      </c>
      <c r="J644" s="158">
        <v>18</v>
      </c>
      <c r="K644" s="147" t="s">
        <v>64</v>
      </c>
      <c r="L644" s="148" t="s">
        <v>113</v>
      </c>
      <c r="M644" s="147" t="s">
        <v>99</v>
      </c>
      <c r="N644" s="146" t="s">
        <v>91</v>
      </c>
      <c r="O644" s="146">
        <v>18</v>
      </c>
      <c r="P644" s="148">
        <v>18</v>
      </c>
      <c r="Q644" s="148"/>
      <c r="R644" s="147"/>
      <c r="S644" s="149">
        <f>TABLAINV[[#This Row],[Conteo Físico]]-TABLAINV[[#This Row],[Cant. UND]]</f>
        <v>0</v>
      </c>
      <c r="T6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4" s="150" t="str">
        <f>IFERROR(IF(MOD(TABLAINV[[#This Row],[C]],2)=0,"PAR","IMPAR"),"Zona")</f>
        <v>IMPAR</v>
      </c>
      <c r="W644" s="151"/>
      <c r="X644" s="152">
        <f>IFERROR(IF(TABLAINV[[#This Row],[Cant. UND]]=0,TABLAINV[[#This Row],[PMV]]*TABLAINV[[#This Row],[Conteo Físico]],TABLAINV[[#This Row],[PMV]]*TABLAINV[[#This Row],[Cant. UND]]),0)</f>
        <v>0</v>
      </c>
      <c r="Y644" s="152">
        <f>IFERROR(ABS(TABLAINV[[#This Row],[PMV]]*TABLAINV[[#This Row],[Diferencia]]),0)</f>
        <v>0</v>
      </c>
      <c r="Z644" s="153">
        <f>IFERROR(VLOOKUP(TABLAINV[[#This Row],[Codigo Estado]],unds!O:P,2,0),"PEND.")</f>
        <v>2001</v>
      </c>
      <c r="AA644" s="153" t="str">
        <f t="shared" si="34"/>
        <v>CD09</v>
      </c>
      <c r="AB644" s="159">
        <f t="shared" ca="1" si="35"/>
        <v>45828</v>
      </c>
    </row>
    <row r="645" spans="1:28" s="156" customFormat="1" ht="24" customHeight="1" x14ac:dyDescent="0.2">
      <c r="A645" s="157" t="str">
        <f t="shared" si="33"/>
        <v>MRC01</v>
      </c>
      <c r="B645" s="145" t="str">
        <f>IF(TABLAINV[[#This Row],[Z]]="","",D645&amp;"."&amp;TEXT(E645,"000")&amp;"."&amp;TEXT(F645,"000")&amp;"."&amp;TEXT(G645,"000"))</f>
        <v>MR.C01.161.002</v>
      </c>
      <c r="C645" s="146"/>
      <c r="D645" s="147" t="s">
        <v>95</v>
      </c>
      <c r="E645" s="147" t="s">
        <v>96</v>
      </c>
      <c r="F645" s="147">
        <v>161</v>
      </c>
      <c r="G645" s="147">
        <v>2</v>
      </c>
      <c r="H645" s="147">
        <v>961175</v>
      </c>
      <c r="I645" s="147" t="s">
        <v>309</v>
      </c>
      <c r="J645" s="158">
        <v>6</v>
      </c>
      <c r="K645" s="147" t="s">
        <v>64</v>
      </c>
      <c r="L645" s="148" t="s">
        <v>115</v>
      </c>
      <c r="M645" s="147" t="s">
        <v>99</v>
      </c>
      <c r="N645" s="146" t="s">
        <v>91</v>
      </c>
      <c r="O645" s="146">
        <v>6</v>
      </c>
      <c r="P645" s="148">
        <v>6</v>
      </c>
      <c r="Q645" s="148"/>
      <c r="R645" s="147"/>
      <c r="S645" s="149">
        <f>TABLAINV[[#This Row],[Conteo Físico]]-TABLAINV[[#This Row],[Cant. UND]]</f>
        <v>0</v>
      </c>
      <c r="T6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5" s="150" t="str">
        <f>IFERROR(IF(MOD(TABLAINV[[#This Row],[C]],2)=0,"PAR","IMPAR"),"Zona")</f>
        <v>IMPAR</v>
      </c>
      <c r="W645" s="151"/>
      <c r="X645" s="152">
        <f>IFERROR(IF(TABLAINV[[#This Row],[Cant. UND]]=0,TABLAINV[[#This Row],[PMV]]*TABLAINV[[#This Row],[Conteo Físico]],TABLAINV[[#This Row],[PMV]]*TABLAINV[[#This Row],[Cant. UND]]),0)</f>
        <v>0</v>
      </c>
      <c r="Y645" s="152">
        <f>IFERROR(ABS(TABLAINV[[#This Row],[PMV]]*TABLAINV[[#This Row],[Diferencia]]),0)</f>
        <v>0</v>
      </c>
      <c r="Z645" s="153">
        <f>IFERROR(VLOOKUP(TABLAINV[[#This Row],[Codigo Estado]],unds!O:P,2,0),"PEND.")</f>
        <v>2001</v>
      </c>
      <c r="AA645" s="153" t="str">
        <f t="shared" si="34"/>
        <v>CD09</v>
      </c>
      <c r="AB645" s="159">
        <f t="shared" ca="1" si="35"/>
        <v>45828</v>
      </c>
    </row>
    <row r="646" spans="1:28" s="156" customFormat="1" ht="24" customHeight="1" x14ac:dyDescent="0.2">
      <c r="A646" s="157" t="str">
        <f t="shared" si="33"/>
        <v>MRC01</v>
      </c>
      <c r="B646" s="145" t="str">
        <f>IF(TABLAINV[[#This Row],[Z]]="","",D646&amp;"."&amp;TEXT(E646,"000")&amp;"."&amp;TEXT(F646,"000")&amp;"."&amp;TEXT(G646,"000"))</f>
        <v>MR.C01.161.003</v>
      </c>
      <c r="C646" s="146"/>
      <c r="D646" s="147" t="s">
        <v>95</v>
      </c>
      <c r="E646" s="147" t="s">
        <v>96</v>
      </c>
      <c r="F646" s="147">
        <v>161</v>
      </c>
      <c r="G646" s="147">
        <v>3</v>
      </c>
      <c r="H646" s="147">
        <v>1015687</v>
      </c>
      <c r="I646" s="147" t="s">
        <v>248</v>
      </c>
      <c r="J646" s="158">
        <v>72</v>
      </c>
      <c r="K646" s="147" t="s">
        <v>64</v>
      </c>
      <c r="L646" s="148" t="s">
        <v>98</v>
      </c>
      <c r="M646" s="147" t="s">
        <v>99</v>
      </c>
      <c r="N646" s="146" t="s">
        <v>91</v>
      </c>
      <c r="O646" s="146">
        <v>72</v>
      </c>
      <c r="P646" s="148">
        <v>72</v>
      </c>
      <c r="Q646" s="148"/>
      <c r="R646" s="147"/>
      <c r="S646" s="149">
        <f>TABLAINV[[#This Row],[Conteo Físico]]-TABLAINV[[#This Row],[Cant. UND]]</f>
        <v>0</v>
      </c>
      <c r="T6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6" s="150" t="str">
        <f>IFERROR(IF(MOD(TABLAINV[[#This Row],[C]],2)=0,"PAR","IMPAR"),"Zona")</f>
        <v>IMPAR</v>
      </c>
      <c r="W646" s="151"/>
      <c r="X646" s="152">
        <f>IFERROR(IF(TABLAINV[[#This Row],[Cant. UND]]=0,TABLAINV[[#This Row],[PMV]]*TABLAINV[[#This Row],[Conteo Físico]],TABLAINV[[#This Row],[PMV]]*TABLAINV[[#This Row],[Cant. UND]]),0)</f>
        <v>0</v>
      </c>
      <c r="Y646" s="152">
        <f>IFERROR(ABS(TABLAINV[[#This Row],[PMV]]*TABLAINV[[#This Row],[Diferencia]]),0)</f>
        <v>0</v>
      </c>
      <c r="Z646" s="153">
        <f>IFERROR(VLOOKUP(TABLAINV[[#This Row],[Codigo Estado]],unds!O:P,2,0),"PEND.")</f>
        <v>2001</v>
      </c>
      <c r="AA646" s="153" t="str">
        <f t="shared" si="34"/>
        <v>CD09</v>
      </c>
      <c r="AB646" s="159">
        <f t="shared" ca="1" si="35"/>
        <v>45828</v>
      </c>
    </row>
    <row r="647" spans="1:28" s="156" customFormat="1" ht="24" customHeight="1" x14ac:dyDescent="0.2">
      <c r="A647" s="157" t="str">
        <f t="shared" si="33"/>
        <v>MRC01</v>
      </c>
      <c r="B647" s="145" t="str">
        <f>IF(TABLAINV[[#This Row],[Z]]="","",D647&amp;"."&amp;TEXT(E647,"000")&amp;"."&amp;TEXT(F647,"000")&amp;"."&amp;TEXT(G647,"000"))</f>
        <v>MR.C01.161.003</v>
      </c>
      <c r="C647" s="146"/>
      <c r="D647" s="147" t="s">
        <v>95</v>
      </c>
      <c r="E647" s="147" t="s">
        <v>96</v>
      </c>
      <c r="F647" s="147">
        <v>161</v>
      </c>
      <c r="G647" s="147">
        <v>3</v>
      </c>
      <c r="H647" s="147">
        <v>4987</v>
      </c>
      <c r="I647" s="147" t="s">
        <v>255</v>
      </c>
      <c r="J647" s="158">
        <v>10</v>
      </c>
      <c r="K647" s="147" t="s">
        <v>64</v>
      </c>
      <c r="L647" s="148" t="s">
        <v>256</v>
      </c>
      <c r="M647" s="147" t="s">
        <v>111</v>
      </c>
      <c r="N647" s="146" t="s">
        <v>91</v>
      </c>
      <c r="O647" s="146">
        <v>10</v>
      </c>
      <c r="P647" s="148">
        <v>10</v>
      </c>
      <c r="Q647" s="148"/>
      <c r="R647" s="147"/>
      <c r="S647" s="149">
        <f>TABLAINV[[#This Row],[Conteo Físico]]-TABLAINV[[#This Row],[Cant. UND]]</f>
        <v>0</v>
      </c>
      <c r="T6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7" s="150" t="str">
        <f>IFERROR(IF(MOD(TABLAINV[[#This Row],[C]],2)=0,"PAR","IMPAR"),"Zona")</f>
        <v>IMPAR</v>
      </c>
      <c r="W647" s="151"/>
      <c r="X647" s="152">
        <f>IFERROR(IF(TABLAINV[[#This Row],[Cant. UND]]=0,TABLAINV[[#This Row],[PMV]]*TABLAINV[[#This Row],[Conteo Físico]],TABLAINV[[#This Row],[PMV]]*TABLAINV[[#This Row],[Cant. UND]]),0)</f>
        <v>0</v>
      </c>
      <c r="Y647" s="152">
        <f>IFERROR(ABS(TABLAINV[[#This Row],[PMV]]*TABLAINV[[#This Row],[Diferencia]]),0)</f>
        <v>0</v>
      </c>
      <c r="Z647" s="153">
        <f>IFERROR(VLOOKUP(TABLAINV[[#This Row],[Codigo Estado]],unds!O:P,2,0),"PEND.")</f>
        <v>2001</v>
      </c>
      <c r="AA647" s="153" t="str">
        <f t="shared" si="34"/>
        <v>CD09</v>
      </c>
      <c r="AB647" s="159">
        <f t="shared" ca="1" si="35"/>
        <v>45828</v>
      </c>
    </row>
    <row r="648" spans="1:28" s="156" customFormat="1" ht="24" customHeight="1" x14ac:dyDescent="0.2">
      <c r="A648" s="157" t="str">
        <f t="shared" si="33"/>
        <v>MRC01</v>
      </c>
      <c r="B648" s="145" t="str">
        <f>IF(TABLAINV[[#This Row],[Z]]="","",D648&amp;"."&amp;TEXT(E648,"000")&amp;"."&amp;TEXT(F648,"000")&amp;"."&amp;TEXT(G648,"000"))</f>
        <v>MR.C01.161.003</v>
      </c>
      <c r="C648" s="146"/>
      <c r="D648" s="147" t="s">
        <v>95</v>
      </c>
      <c r="E648" s="147" t="s">
        <v>96</v>
      </c>
      <c r="F648" s="147">
        <v>161</v>
      </c>
      <c r="G648" s="147">
        <v>3</v>
      </c>
      <c r="H648" s="147">
        <v>533047002</v>
      </c>
      <c r="I648" s="147" t="s">
        <v>310</v>
      </c>
      <c r="J648" s="158">
        <v>18</v>
      </c>
      <c r="K648" s="147" t="s">
        <v>64</v>
      </c>
      <c r="L648" s="148" t="s">
        <v>108</v>
      </c>
      <c r="M648" s="147" t="s">
        <v>99</v>
      </c>
      <c r="N648" s="146" t="s">
        <v>91</v>
      </c>
      <c r="O648" s="146">
        <v>18</v>
      </c>
      <c r="P648" s="148">
        <v>18</v>
      </c>
      <c r="Q648" s="148"/>
      <c r="R648" s="147"/>
      <c r="S648" s="149">
        <f>TABLAINV[[#This Row],[Conteo Físico]]-TABLAINV[[#This Row],[Cant. UND]]</f>
        <v>0</v>
      </c>
      <c r="T6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8" s="150" t="str">
        <f>IFERROR(IF(MOD(TABLAINV[[#This Row],[C]],2)=0,"PAR","IMPAR"),"Zona")</f>
        <v>IMPAR</v>
      </c>
      <c r="W648" s="151"/>
      <c r="X648" s="152">
        <f>IFERROR(IF(TABLAINV[[#This Row],[Cant. UND]]=0,TABLAINV[[#This Row],[PMV]]*TABLAINV[[#This Row],[Conteo Físico]],TABLAINV[[#This Row],[PMV]]*TABLAINV[[#This Row],[Cant. UND]]),0)</f>
        <v>0</v>
      </c>
      <c r="Y648" s="152">
        <f>IFERROR(ABS(TABLAINV[[#This Row],[PMV]]*TABLAINV[[#This Row],[Diferencia]]),0)</f>
        <v>0</v>
      </c>
      <c r="Z648" s="153">
        <f>IFERROR(VLOOKUP(TABLAINV[[#This Row],[Codigo Estado]],unds!O:P,2,0),"PEND.")</f>
        <v>2001</v>
      </c>
      <c r="AA648" s="153" t="str">
        <f t="shared" si="34"/>
        <v>CD09</v>
      </c>
      <c r="AB648" s="159">
        <f t="shared" ca="1" si="35"/>
        <v>45828</v>
      </c>
    </row>
    <row r="649" spans="1:28" s="156" customFormat="1" ht="24" customHeight="1" x14ac:dyDescent="0.2">
      <c r="A649" s="157" t="str">
        <f t="shared" si="33"/>
        <v>MRC01</v>
      </c>
      <c r="B649" s="145" t="str">
        <f>IF(TABLAINV[[#This Row],[Z]]="","",D649&amp;"."&amp;TEXT(E649,"000")&amp;"."&amp;TEXT(F649,"000")&amp;"."&amp;TEXT(G649,"000"))</f>
        <v>MR.C01.161.003</v>
      </c>
      <c r="C649" s="146"/>
      <c r="D649" s="147" t="s">
        <v>95</v>
      </c>
      <c r="E649" s="147" t="s">
        <v>96</v>
      </c>
      <c r="F649" s="147">
        <v>161</v>
      </c>
      <c r="G649" s="147">
        <v>3</v>
      </c>
      <c r="H649" s="147">
        <v>947248</v>
      </c>
      <c r="I649" s="147" t="s">
        <v>311</v>
      </c>
      <c r="J649" s="158">
        <v>18</v>
      </c>
      <c r="K649" s="147" t="s">
        <v>64</v>
      </c>
      <c r="L649" s="148" t="s">
        <v>98</v>
      </c>
      <c r="M649" s="147" t="s">
        <v>99</v>
      </c>
      <c r="N649" s="146" t="s">
        <v>91</v>
      </c>
      <c r="O649" s="146">
        <v>18</v>
      </c>
      <c r="P649" s="148">
        <v>18</v>
      </c>
      <c r="Q649" s="148"/>
      <c r="R649" s="147"/>
      <c r="S649" s="149">
        <f>TABLAINV[[#This Row],[Conteo Físico]]-TABLAINV[[#This Row],[Cant. UND]]</f>
        <v>0</v>
      </c>
      <c r="T6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9" s="150" t="str">
        <f>IFERROR(IF(MOD(TABLAINV[[#This Row],[C]],2)=0,"PAR","IMPAR"),"Zona")</f>
        <v>IMPAR</v>
      </c>
      <c r="W649" s="151"/>
      <c r="X649" s="152">
        <f>IFERROR(IF(TABLAINV[[#This Row],[Cant. UND]]=0,TABLAINV[[#This Row],[PMV]]*TABLAINV[[#This Row],[Conteo Físico]],TABLAINV[[#This Row],[PMV]]*TABLAINV[[#This Row],[Cant. UND]]),0)</f>
        <v>0</v>
      </c>
      <c r="Y649" s="152">
        <f>IFERROR(ABS(TABLAINV[[#This Row],[PMV]]*TABLAINV[[#This Row],[Diferencia]]),0)</f>
        <v>0</v>
      </c>
      <c r="Z649" s="153">
        <f>IFERROR(VLOOKUP(TABLAINV[[#This Row],[Codigo Estado]],unds!O:P,2,0),"PEND.")</f>
        <v>2001</v>
      </c>
      <c r="AA649" s="153" t="str">
        <f t="shared" si="34"/>
        <v>CD09</v>
      </c>
      <c r="AB649" s="159">
        <f t="shared" ca="1" si="35"/>
        <v>45828</v>
      </c>
    </row>
    <row r="650" spans="1:28" s="156" customFormat="1" ht="24" customHeight="1" x14ac:dyDescent="0.2">
      <c r="A650" s="157" t="str">
        <f t="shared" si="33"/>
        <v>MRC01</v>
      </c>
      <c r="B650" s="145" t="str">
        <f>IF(TABLAINV[[#This Row],[Z]]="","",D650&amp;"."&amp;TEXT(E650,"000")&amp;"."&amp;TEXT(F650,"000")&amp;"."&amp;TEXT(G650,"000"))</f>
        <v>MR.C01.161.003</v>
      </c>
      <c r="C650" s="146"/>
      <c r="D650" s="147" t="s">
        <v>95</v>
      </c>
      <c r="E650" s="147" t="s">
        <v>96</v>
      </c>
      <c r="F650" s="147">
        <v>161</v>
      </c>
      <c r="G650" s="147">
        <v>3</v>
      </c>
      <c r="H650" s="147">
        <v>954239002</v>
      </c>
      <c r="I650" s="147" t="s">
        <v>312</v>
      </c>
      <c r="J650" s="158">
        <v>7</v>
      </c>
      <c r="K650" s="147" t="s">
        <v>64</v>
      </c>
      <c r="L650" s="148" t="s">
        <v>233</v>
      </c>
      <c r="M650" s="147" t="s">
        <v>99</v>
      </c>
      <c r="N650" s="146" t="s">
        <v>91</v>
      </c>
      <c r="O650" s="146">
        <v>7</v>
      </c>
      <c r="P650" s="148">
        <v>7</v>
      </c>
      <c r="Q650" s="148"/>
      <c r="R650" s="147"/>
      <c r="S650" s="149">
        <f>TABLAINV[[#This Row],[Conteo Físico]]-TABLAINV[[#This Row],[Cant. UND]]</f>
        <v>0</v>
      </c>
      <c r="T6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0" s="150" t="str">
        <f>IFERROR(IF(MOD(TABLAINV[[#This Row],[C]],2)=0,"PAR","IMPAR"),"Zona")</f>
        <v>IMPAR</v>
      </c>
      <c r="W650" s="151"/>
      <c r="X650" s="152">
        <f>IFERROR(IF(TABLAINV[[#This Row],[Cant. UND]]=0,TABLAINV[[#This Row],[PMV]]*TABLAINV[[#This Row],[Conteo Físico]],TABLAINV[[#This Row],[PMV]]*TABLAINV[[#This Row],[Cant. UND]]),0)</f>
        <v>0</v>
      </c>
      <c r="Y650" s="152">
        <f>IFERROR(ABS(TABLAINV[[#This Row],[PMV]]*TABLAINV[[#This Row],[Diferencia]]),0)</f>
        <v>0</v>
      </c>
      <c r="Z650" s="153">
        <f>IFERROR(VLOOKUP(TABLAINV[[#This Row],[Codigo Estado]],unds!O:P,2,0),"PEND.")</f>
        <v>2001</v>
      </c>
      <c r="AA650" s="153" t="str">
        <f t="shared" si="34"/>
        <v>CD09</v>
      </c>
      <c r="AB650" s="159">
        <f t="shared" ca="1" si="35"/>
        <v>45828</v>
      </c>
    </row>
    <row r="651" spans="1:28" s="156" customFormat="1" ht="24" customHeight="1" x14ac:dyDescent="0.2">
      <c r="A651" s="157" t="str">
        <f t="shared" si="33"/>
        <v>MRC01</v>
      </c>
      <c r="B651" s="145" t="str">
        <f>IF(TABLAINV[[#This Row],[Z]]="","",D651&amp;"."&amp;TEXT(E651,"000")&amp;"."&amp;TEXT(F651,"000")&amp;"."&amp;TEXT(G651,"000"))</f>
        <v>MR.C01.162.001</v>
      </c>
      <c r="C651" s="146"/>
      <c r="D651" s="147" t="s">
        <v>95</v>
      </c>
      <c r="E651" s="147" t="s">
        <v>96</v>
      </c>
      <c r="F651" s="147">
        <v>162</v>
      </c>
      <c r="G651" s="147">
        <v>1</v>
      </c>
      <c r="H651" s="147">
        <v>1030707</v>
      </c>
      <c r="I651" s="147" t="s">
        <v>313</v>
      </c>
      <c r="J651" s="158">
        <v>3</v>
      </c>
      <c r="K651" s="147" t="s">
        <v>64</v>
      </c>
      <c r="L651" s="148" t="s">
        <v>98</v>
      </c>
      <c r="M651" s="147" t="s">
        <v>99</v>
      </c>
      <c r="N651" s="146" t="s">
        <v>91</v>
      </c>
      <c r="O651" s="146">
        <v>3</v>
      </c>
      <c r="P651" s="148">
        <v>3</v>
      </c>
      <c r="Q651" s="148"/>
      <c r="R651" s="147"/>
      <c r="S651" s="149">
        <f>TABLAINV[[#This Row],[Conteo Físico]]-TABLAINV[[#This Row],[Cant. UND]]</f>
        <v>0</v>
      </c>
      <c r="T6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1" s="150" t="str">
        <f>IFERROR(IF(MOD(TABLAINV[[#This Row],[C]],2)=0,"PAR","IMPAR"),"Zona")</f>
        <v>PAR</v>
      </c>
      <c r="W651" s="151"/>
      <c r="X651" s="152">
        <f>IFERROR(IF(TABLAINV[[#This Row],[Cant. UND]]=0,TABLAINV[[#This Row],[PMV]]*TABLAINV[[#This Row],[Conteo Físico]],TABLAINV[[#This Row],[PMV]]*TABLAINV[[#This Row],[Cant. UND]]),0)</f>
        <v>0</v>
      </c>
      <c r="Y651" s="152">
        <f>IFERROR(ABS(TABLAINV[[#This Row],[PMV]]*TABLAINV[[#This Row],[Diferencia]]),0)</f>
        <v>0</v>
      </c>
      <c r="Z651" s="153">
        <f>IFERROR(VLOOKUP(TABLAINV[[#This Row],[Codigo Estado]],unds!O:P,2,0),"PEND.")</f>
        <v>2001</v>
      </c>
      <c r="AA651" s="153" t="str">
        <f t="shared" si="34"/>
        <v>CD09</v>
      </c>
      <c r="AB651" s="159">
        <f t="shared" ca="1" si="35"/>
        <v>45828</v>
      </c>
    </row>
    <row r="652" spans="1:28" s="156" customFormat="1" ht="24" customHeight="1" x14ac:dyDescent="0.2">
      <c r="A652" s="157" t="str">
        <f t="shared" si="33"/>
        <v>MRC01</v>
      </c>
      <c r="B652" s="145" t="str">
        <f>IF(TABLAINV[[#This Row],[Z]]="","",D652&amp;"."&amp;TEXT(E652,"000")&amp;"."&amp;TEXT(F652,"000")&amp;"."&amp;TEXT(G652,"000"))</f>
        <v>MR.C01.167.001</v>
      </c>
      <c r="C652" s="146"/>
      <c r="D652" s="147" t="s">
        <v>95</v>
      </c>
      <c r="E652" s="147" t="s">
        <v>96</v>
      </c>
      <c r="F652" s="147">
        <v>167</v>
      </c>
      <c r="G652" s="147">
        <v>1</v>
      </c>
      <c r="H652" s="147">
        <v>314890</v>
      </c>
      <c r="I652" s="147" t="s">
        <v>314</v>
      </c>
      <c r="J652" s="158">
        <v>6</v>
      </c>
      <c r="K652" s="147" t="s">
        <v>64</v>
      </c>
      <c r="L652" s="148" t="s">
        <v>115</v>
      </c>
      <c r="M652" s="147" t="s">
        <v>99</v>
      </c>
      <c r="N652" s="146" t="s">
        <v>91</v>
      </c>
      <c r="O652" s="146">
        <v>6</v>
      </c>
      <c r="P652" s="148">
        <v>6</v>
      </c>
      <c r="Q652" s="148"/>
      <c r="R652" s="147"/>
      <c r="S652" s="149">
        <f>TABLAINV[[#This Row],[Conteo Físico]]-TABLAINV[[#This Row],[Cant. UND]]</f>
        <v>0</v>
      </c>
      <c r="T6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2" s="150" t="str">
        <f>IFERROR(IF(MOD(TABLAINV[[#This Row],[C]],2)=0,"PAR","IMPAR"),"Zona")</f>
        <v>IMPAR</v>
      </c>
      <c r="W652" s="151"/>
      <c r="X652" s="152">
        <f>IFERROR(IF(TABLAINV[[#This Row],[Cant. UND]]=0,TABLAINV[[#This Row],[PMV]]*TABLAINV[[#This Row],[Conteo Físico]],TABLAINV[[#This Row],[PMV]]*TABLAINV[[#This Row],[Cant. UND]]),0)</f>
        <v>0</v>
      </c>
      <c r="Y652" s="152">
        <f>IFERROR(ABS(TABLAINV[[#This Row],[PMV]]*TABLAINV[[#This Row],[Diferencia]]),0)</f>
        <v>0</v>
      </c>
      <c r="Z652" s="153">
        <f>IFERROR(VLOOKUP(TABLAINV[[#This Row],[Codigo Estado]],unds!O:P,2,0),"PEND.")</f>
        <v>2001</v>
      </c>
      <c r="AA652" s="153" t="str">
        <f t="shared" si="34"/>
        <v>CD09</v>
      </c>
      <c r="AB652" s="159">
        <f t="shared" ca="1" si="35"/>
        <v>45828</v>
      </c>
    </row>
    <row r="653" spans="1:28" s="156" customFormat="1" ht="24" customHeight="1" x14ac:dyDescent="0.2">
      <c r="A653" s="157" t="str">
        <f t="shared" si="33"/>
        <v>MRC01</v>
      </c>
      <c r="B653" s="145" t="str">
        <f>IF(TABLAINV[[#This Row],[Z]]="","",D653&amp;"."&amp;TEXT(E653,"000")&amp;"."&amp;TEXT(F653,"000")&amp;"."&amp;TEXT(G653,"000"))</f>
        <v>MR.C01.167.001</v>
      </c>
      <c r="C653" s="146"/>
      <c r="D653" s="147" t="s">
        <v>95</v>
      </c>
      <c r="E653" s="147" t="s">
        <v>96</v>
      </c>
      <c r="F653" s="147">
        <v>167</v>
      </c>
      <c r="G653" s="147">
        <v>1</v>
      </c>
      <c r="H653" s="147">
        <v>3284</v>
      </c>
      <c r="I653" s="147" t="s">
        <v>109</v>
      </c>
      <c r="J653" s="158">
        <v>12</v>
      </c>
      <c r="K653" s="147" t="s">
        <v>64</v>
      </c>
      <c r="L653" s="148" t="s">
        <v>110</v>
      </c>
      <c r="M653" s="147" t="s">
        <v>111</v>
      </c>
      <c r="N653" s="146" t="s">
        <v>91</v>
      </c>
      <c r="O653" s="146">
        <v>12</v>
      </c>
      <c r="P653" s="148">
        <v>12</v>
      </c>
      <c r="Q653" s="148"/>
      <c r="R653" s="147"/>
      <c r="S653" s="149">
        <f>TABLAINV[[#This Row],[Conteo Físico]]-TABLAINV[[#This Row],[Cant. UND]]</f>
        <v>0</v>
      </c>
      <c r="T6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3" s="150" t="str">
        <f>IFERROR(IF(MOD(TABLAINV[[#This Row],[C]],2)=0,"PAR","IMPAR"),"Zona")</f>
        <v>IMPAR</v>
      </c>
      <c r="W653" s="151"/>
      <c r="X653" s="152">
        <f>IFERROR(IF(TABLAINV[[#This Row],[Cant. UND]]=0,TABLAINV[[#This Row],[PMV]]*TABLAINV[[#This Row],[Conteo Físico]],TABLAINV[[#This Row],[PMV]]*TABLAINV[[#This Row],[Cant. UND]]),0)</f>
        <v>0</v>
      </c>
      <c r="Y653" s="152">
        <f>IFERROR(ABS(TABLAINV[[#This Row],[PMV]]*TABLAINV[[#This Row],[Diferencia]]),0)</f>
        <v>0</v>
      </c>
      <c r="Z653" s="153">
        <f>IFERROR(VLOOKUP(TABLAINV[[#This Row],[Codigo Estado]],unds!O:P,2,0),"PEND.")</f>
        <v>2001</v>
      </c>
      <c r="AA653" s="153" t="str">
        <f t="shared" si="34"/>
        <v>CD09</v>
      </c>
      <c r="AB653" s="159">
        <f t="shared" ca="1" si="35"/>
        <v>45828</v>
      </c>
    </row>
    <row r="654" spans="1:28" s="156" customFormat="1" ht="24" customHeight="1" x14ac:dyDescent="0.2">
      <c r="A654" s="157" t="str">
        <f t="shared" si="33"/>
        <v>MRC01</v>
      </c>
      <c r="B654" s="145" t="str">
        <f>IF(TABLAINV[[#This Row],[Z]]="","",D654&amp;"."&amp;TEXT(E654,"000")&amp;"."&amp;TEXT(F654,"000")&amp;"."&amp;TEXT(G654,"000"))</f>
        <v>MR.C01.167.001</v>
      </c>
      <c r="C654" s="146"/>
      <c r="D654" s="147" t="s">
        <v>95</v>
      </c>
      <c r="E654" s="147" t="s">
        <v>96</v>
      </c>
      <c r="F654" s="147">
        <v>167</v>
      </c>
      <c r="G654" s="147">
        <v>1</v>
      </c>
      <c r="H654" s="147">
        <v>774199</v>
      </c>
      <c r="I654" s="147" t="s">
        <v>315</v>
      </c>
      <c r="J654" s="158">
        <v>6</v>
      </c>
      <c r="K654" s="147" t="s">
        <v>64</v>
      </c>
      <c r="L654" s="148" t="s">
        <v>115</v>
      </c>
      <c r="M654" s="147" t="s">
        <v>99</v>
      </c>
      <c r="N654" s="146" t="s">
        <v>91</v>
      </c>
      <c r="O654" s="146">
        <v>6</v>
      </c>
      <c r="P654" s="148">
        <v>6</v>
      </c>
      <c r="Q654" s="148"/>
      <c r="R654" s="147"/>
      <c r="S654" s="149">
        <f>TABLAINV[[#This Row],[Conteo Físico]]-TABLAINV[[#This Row],[Cant. UND]]</f>
        <v>0</v>
      </c>
      <c r="T6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4" s="150" t="str">
        <f>IFERROR(IF(MOD(TABLAINV[[#This Row],[C]],2)=0,"PAR","IMPAR"),"Zona")</f>
        <v>IMPAR</v>
      </c>
      <c r="W654" s="151"/>
      <c r="X654" s="152">
        <f>IFERROR(IF(TABLAINV[[#This Row],[Cant. UND]]=0,TABLAINV[[#This Row],[PMV]]*TABLAINV[[#This Row],[Conteo Físico]],TABLAINV[[#This Row],[PMV]]*TABLAINV[[#This Row],[Cant. UND]]),0)</f>
        <v>0</v>
      </c>
      <c r="Y654" s="152">
        <f>IFERROR(ABS(TABLAINV[[#This Row],[PMV]]*TABLAINV[[#This Row],[Diferencia]]),0)</f>
        <v>0</v>
      </c>
      <c r="Z654" s="153">
        <f>IFERROR(VLOOKUP(TABLAINV[[#This Row],[Codigo Estado]],unds!O:P,2,0),"PEND.")</f>
        <v>2001</v>
      </c>
      <c r="AA654" s="153" t="str">
        <f t="shared" si="34"/>
        <v>CD09</v>
      </c>
      <c r="AB654" s="159">
        <f t="shared" ca="1" si="35"/>
        <v>45828</v>
      </c>
    </row>
    <row r="655" spans="1:28" s="156" customFormat="1" ht="24" customHeight="1" x14ac:dyDescent="0.2">
      <c r="A655" s="157" t="str">
        <f t="shared" si="33"/>
        <v>MRC01</v>
      </c>
      <c r="B655" s="145" t="str">
        <f>IF(TABLAINV[[#This Row],[Z]]="","",D655&amp;"."&amp;TEXT(E655,"000")&amp;"."&amp;TEXT(F655,"000")&amp;"."&amp;TEXT(G655,"000"))</f>
        <v>MR.C01.167.002</v>
      </c>
      <c r="C655" s="146"/>
      <c r="D655" s="147" t="s">
        <v>95</v>
      </c>
      <c r="E655" s="147" t="s">
        <v>96</v>
      </c>
      <c r="F655" s="147">
        <v>167</v>
      </c>
      <c r="G655" s="147">
        <v>2</v>
      </c>
      <c r="H655" s="147">
        <v>252912</v>
      </c>
      <c r="I655" s="147" t="s">
        <v>316</v>
      </c>
      <c r="J655" s="158">
        <v>6</v>
      </c>
      <c r="K655" s="147" t="s">
        <v>64</v>
      </c>
      <c r="L655" s="148" t="s">
        <v>110</v>
      </c>
      <c r="M655" s="147" t="s">
        <v>135</v>
      </c>
      <c r="N655" s="146" t="s">
        <v>91</v>
      </c>
      <c r="O655" s="146">
        <v>6</v>
      </c>
      <c r="P655" s="148">
        <v>6</v>
      </c>
      <c r="Q655" s="148"/>
      <c r="R655" s="147"/>
      <c r="S655" s="149">
        <f>TABLAINV[[#This Row],[Conteo Físico]]-TABLAINV[[#This Row],[Cant. UND]]</f>
        <v>0</v>
      </c>
      <c r="T6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5" s="150" t="str">
        <f>IFERROR(IF(MOD(TABLAINV[[#This Row],[C]],2)=0,"PAR","IMPAR"),"Zona")</f>
        <v>IMPAR</v>
      </c>
      <c r="W655" s="151"/>
      <c r="X655" s="152">
        <f>IFERROR(IF(TABLAINV[[#This Row],[Cant. UND]]=0,TABLAINV[[#This Row],[PMV]]*TABLAINV[[#This Row],[Conteo Físico]],TABLAINV[[#This Row],[PMV]]*TABLAINV[[#This Row],[Cant. UND]]),0)</f>
        <v>0</v>
      </c>
      <c r="Y655" s="152">
        <f>IFERROR(ABS(TABLAINV[[#This Row],[PMV]]*TABLAINV[[#This Row],[Diferencia]]),0)</f>
        <v>0</v>
      </c>
      <c r="Z655" s="153">
        <f>IFERROR(VLOOKUP(TABLAINV[[#This Row],[Codigo Estado]],unds!O:P,2,0),"PEND.")</f>
        <v>2001</v>
      </c>
      <c r="AA655" s="153" t="str">
        <f t="shared" si="34"/>
        <v>CD09</v>
      </c>
      <c r="AB655" s="159">
        <f t="shared" ca="1" si="35"/>
        <v>45828</v>
      </c>
    </row>
    <row r="656" spans="1:28" s="156" customFormat="1" ht="24" customHeight="1" x14ac:dyDescent="0.2">
      <c r="A656" s="157" t="str">
        <f t="shared" si="33"/>
        <v>MRC01</v>
      </c>
      <c r="B656" s="145" t="str">
        <f>IF(TABLAINV[[#This Row],[Z]]="","",D656&amp;"."&amp;TEXT(E656,"000")&amp;"."&amp;TEXT(F656,"000")&amp;"."&amp;TEXT(G656,"000"))</f>
        <v>MR.C01.167.002</v>
      </c>
      <c r="C656" s="146"/>
      <c r="D656" s="147" t="s">
        <v>95</v>
      </c>
      <c r="E656" s="147" t="s">
        <v>96</v>
      </c>
      <c r="F656" s="147">
        <v>167</v>
      </c>
      <c r="G656" s="147">
        <v>2</v>
      </c>
      <c r="H656" s="147">
        <v>355398</v>
      </c>
      <c r="I656" s="147" t="s">
        <v>295</v>
      </c>
      <c r="J656" s="158">
        <v>14</v>
      </c>
      <c r="K656" s="147" t="s">
        <v>64</v>
      </c>
      <c r="L656" s="148" t="s">
        <v>113</v>
      </c>
      <c r="M656" s="147" t="s">
        <v>99</v>
      </c>
      <c r="N656" s="146" t="s">
        <v>91</v>
      </c>
      <c r="O656" s="146">
        <v>14</v>
      </c>
      <c r="P656" s="148">
        <v>14</v>
      </c>
      <c r="Q656" s="148"/>
      <c r="R656" s="147"/>
      <c r="S656" s="149">
        <f>TABLAINV[[#This Row],[Conteo Físico]]-TABLAINV[[#This Row],[Cant. UND]]</f>
        <v>0</v>
      </c>
      <c r="T6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6" s="150" t="str">
        <f>IFERROR(IF(MOD(TABLAINV[[#This Row],[C]],2)=0,"PAR","IMPAR"),"Zona")</f>
        <v>IMPAR</v>
      </c>
      <c r="W656" s="151"/>
      <c r="X656" s="152">
        <f>IFERROR(IF(TABLAINV[[#This Row],[Cant. UND]]=0,TABLAINV[[#This Row],[PMV]]*TABLAINV[[#This Row],[Conteo Físico]],TABLAINV[[#This Row],[PMV]]*TABLAINV[[#This Row],[Cant. UND]]),0)</f>
        <v>0</v>
      </c>
      <c r="Y656" s="152">
        <f>IFERROR(ABS(TABLAINV[[#This Row],[PMV]]*TABLAINV[[#This Row],[Diferencia]]),0)</f>
        <v>0</v>
      </c>
      <c r="Z656" s="153">
        <f>IFERROR(VLOOKUP(TABLAINV[[#This Row],[Codigo Estado]],unds!O:P,2,0),"PEND.")</f>
        <v>2001</v>
      </c>
      <c r="AA656" s="153" t="str">
        <f t="shared" si="34"/>
        <v>CD09</v>
      </c>
      <c r="AB656" s="159">
        <f t="shared" ca="1" si="35"/>
        <v>45828</v>
      </c>
    </row>
    <row r="657" spans="1:28" s="156" customFormat="1" ht="24" customHeight="1" x14ac:dyDescent="0.2">
      <c r="A657" s="157" t="str">
        <f t="shared" si="33"/>
        <v>MRC01</v>
      </c>
      <c r="B657" s="145" t="str">
        <f>IF(TABLAINV[[#This Row],[Z]]="","",D657&amp;"."&amp;TEXT(E657,"000")&amp;"."&amp;TEXT(F657,"000")&amp;"."&amp;TEXT(G657,"000"))</f>
        <v>MR.C01.167.002</v>
      </c>
      <c r="C657" s="146"/>
      <c r="D657" s="147" t="s">
        <v>95</v>
      </c>
      <c r="E657" s="147" t="s">
        <v>96</v>
      </c>
      <c r="F657" s="147">
        <v>167</v>
      </c>
      <c r="G657" s="147">
        <v>2</v>
      </c>
      <c r="H657" s="147">
        <v>373675</v>
      </c>
      <c r="I657" s="147" t="s">
        <v>317</v>
      </c>
      <c r="J657" s="158">
        <v>1</v>
      </c>
      <c r="K657" s="147" t="s">
        <v>64</v>
      </c>
      <c r="L657" s="148" t="s">
        <v>212</v>
      </c>
      <c r="M657" s="147" t="s">
        <v>99</v>
      </c>
      <c r="N657" s="146" t="s">
        <v>91</v>
      </c>
      <c r="O657" s="146">
        <v>1</v>
      </c>
      <c r="P657" s="148">
        <v>1</v>
      </c>
      <c r="Q657" s="148"/>
      <c r="R657" s="147"/>
      <c r="S657" s="149">
        <f>TABLAINV[[#This Row],[Conteo Físico]]-TABLAINV[[#This Row],[Cant. UND]]</f>
        <v>0</v>
      </c>
      <c r="T6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7" s="150" t="str">
        <f>IFERROR(IF(MOD(TABLAINV[[#This Row],[C]],2)=0,"PAR","IMPAR"),"Zona")</f>
        <v>IMPAR</v>
      </c>
      <c r="W657" s="151"/>
      <c r="X657" s="152">
        <f>IFERROR(IF(TABLAINV[[#This Row],[Cant. UND]]=0,TABLAINV[[#This Row],[PMV]]*TABLAINV[[#This Row],[Conteo Físico]],TABLAINV[[#This Row],[PMV]]*TABLAINV[[#This Row],[Cant. UND]]),0)</f>
        <v>0</v>
      </c>
      <c r="Y657" s="152">
        <f>IFERROR(ABS(TABLAINV[[#This Row],[PMV]]*TABLAINV[[#This Row],[Diferencia]]),0)</f>
        <v>0</v>
      </c>
      <c r="Z657" s="153">
        <f>IFERROR(VLOOKUP(TABLAINV[[#This Row],[Codigo Estado]],unds!O:P,2,0),"PEND.")</f>
        <v>2001</v>
      </c>
      <c r="AA657" s="153" t="str">
        <f t="shared" si="34"/>
        <v>CD09</v>
      </c>
      <c r="AB657" s="159">
        <f t="shared" ca="1" si="35"/>
        <v>45828</v>
      </c>
    </row>
    <row r="658" spans="1:28" s="156" customFormat="1" ht="24" customHeight="1" x14ac:dyDescent="0.2">
      <c r="A658" s="157" t="str">
        <f t="shared" si="33"/>
        <v>MRC01</v>
      </c>
      <c r="B658" s="145" t="str">
        <f>IF(TABLAINV[[#This Row],[Z]]="","",D658&amp;"."&amp;TEXT(E658,"000")&amp;"."&amp;TEXT(F658,"000")&amp;"."&amp;TEXT(G658,"000"))</f>
        <v>MR.C01.167.002</v>
      </c>
      <c r="C658" s="146"/>
      <c r="D658" s="147" t="s">
        <v>95</v>
      </c>
      <c r="E658" s="147" t="s">
        <v>96</v>
      </c>
      <c r="F658" s="147">
        <v>167</v>
      </c>
      <c r="G658" s="147">
        <v>2</v>
      </c>
      <c r="H658" s="147">
        <v>733868</v>
      </c>
      <c r="I658" s="147" t="s">
        <v>120</v>
      </c>
      <c r="J658" s="158">
        <v>1</v>
      </c>
      <c r="K658" s="147" t="s">
        <v>64</v>
      </c>
      <c r="L658" s="148" t="s">
        <v>113</v>
      </c>
      <c r="M658" s="147" t="s">
        <v>99</v>
      </c>
      <c r="N658" s="146" t="s">
        <v>91</v>
      </c>
      <c r="O658" s="146">
        <v>1</v>
      </c>
      <c r="P658" s="148">
        <v>1</v>
      </c>
      <c r="Q658" s="148"/>
      <c r="R658" s="147"/>
      <c r="S658" s="149">
        <f>TABLAINV[[#This Row],[Conteo Físico]]-TABLAINV[[#This Row],[Cant. UND]]</f>
        <v>0</v>
      </c>
      <c r="T6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8" s="150" t="str">
        <f>IFERROR(IF(MOD(TABLAINV[[#This Row],[C]],2)=0,"PAR","IMPAR"),"Zona")</f>
        <v>IMPAR</v>
      </c>
      <c r="W658" s="151"/>
      <c r="X658" s="152">
        <f>IFERROR(IF(TABLAINV[[#This Row],[Cant. UND]]=0,TABLAINV[[#This Row],[PMV]]*TABLAINV[[#This Row],[Conteo Físico]],TABLAINV[[#This Row],[PMV]]*TABLAINV[[#This Row],[Cant. UND]]),0)</f>
        <v>0</v>
      </c>
      <c r="Y658" s="152">
        <f>IFERROR(ABS(TABLAINV[[#This Row],[PMV]]*TABLAINV[[#This Row],[Diferencia]]),0)</f>
        <v>0</v>
      </c>
      <c r="Z658" s="153">
        <f>IFERROR(VLOOKUP(TABLAINV[[#This Row],[Codigo Estado]],unds!O:P,2,0),"PEND.")</f>
        <v>2001</v>
      </c>
      <c r="AA658" s="153" t="str">
        <f t="shared" si="34"/>
        <v>CD09</v>
      </c>
      <c r="AB658" s="159">
        <f t="shared" ca="1" si="35"/>
        <v>45828</v>
      </c>
    </row>
    <row r="659" spans="1:28" s="156" customFormat="1" ht="24" customHeight="1" x14ac:dyDescent="0.2">
      <c r="A659" s="157" t="str">
        <f t="shared" si="33"/>
        <v>MRC01</v>
      </c>
      <c r="B659" s="145" t="str">
        <f>IF(TABLAINV[[#This Row],[Z]]="","",D659&amp;"."&amp;TEXT(E659,"000")&amp;"."&amp;TEXT(F659,"000")&amp;"."&amp;TEXT(G659,"000"))</f>
        <v>MR.C01.167.002</v>
      </c>
      <c r="C659" s="146"/>
      <c r="D659" s="147" t="s">
        <v>95</v>
      </c>
      <c r="E659" s="147" t="s">
        <v>96</v>
      </c>
      <c r="F659" s="147">
        <v>167</v>
      </c>
      <c r="G659" s="147">
        <v>2</v>
      </c>
      <c r="H659" s="147">
        <v>755917</v>
      </c>
      <c r="I659" s="147" t="s">
        <v>292</v>
      </c>
      <c r="J659" s="158">
        <v>3</v>
      </c>
      <c r="K659" s="147" t="s">
        <v>64</v>
      </c>
      <c r="L659" s="148" t="s">
        <v>113</v>
      </c>
      <c r="M659" s="147" t="s">
        <v>99</v>
      </c>
      <c r="N659" s="146" t="s">
        <v>91</v>
      </c>
      <c r="O659" s="146">
        <v>3</v>
      </c>
      <c r="P659" s="148">
        <v>3</v>
      </c>
      <c r="Q659" s="148"/>
      <c r="R659" s="147"/>
      <c r="S659" s="149">
        <f>TABLAINV[[#This Row],[Conteo Físico]]-TABLAINV[[#This Row],[Cant. UND]]</f>
        <v>0</v>
      </c>
      <c r="T6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9" s="150" t="str">
        <f>IFERROR(IF(MOD(TABLAINV[[#This Row],[C]],2)=0,"PAR","IMPAR"),"Zona")</f>
        <v>IMPAR</v>
      </c>
      <c r="W659" s="151"/>
      <c r="X659" s="152">
        <f>IFERROR(IF(TABLAINV[[#This Row],[Cant. UND]]=0,TABLAINV[[#This Row],[PMV]]*TABLAINV[[#This Row],[Conteo Físico]],TABLAINV[[#This Row],[PMV]]*TABLAINV[[#This Row],[Cant. UND]]),0)</f>
        <v>0</v>
      </c>
      <c r="Y659" s="152">
        <f>IFERROR(ABS(TABLAINV[[#This Row],[PMV]]*TABLAINV[[#This Row],[Diferencia]]),0)</f>
        <v>0</v>
      </c>
      <c r="Z659" s="153">
        <f>IFERROR(VLOOKUP(TABLAINV[[#This Row],[Codigo Estado]],unds!O:P,2,0),"PEND.")</f>
        <v>2001</v>
      </c>
      <c r="AA659" s="153" t="str">
        <f t="shared" si="34"/>
        <v>CD09</v>
      </c>
      <c r="AB659" s="159">
        <f t="shared" ca="1" si="35"/>
        <v>45828</v>
      </c>
    </row>
    <row r="660" spans="1:28" s="156" customFormat="1" ht="24" customHeight="1" x14ac:dyDescent="0.2">
      <c r="A660" s="157" t="str">
        <f t="shared" si="33"/>
        <v>MRC01</v>
      </c>
      <c r="B660" s="145" t="str">
        <f>IF(TABLAINV[[#This Row],[Z]]="","",D660&amp;"."&amp;TEXT(E660,"000")&amp;"."&amp;TEXT(F660,"000")&amp;"."&amp;TEXT(G660,"000"))</f>
        <v>MR.C01.167.002</v>
      </c>
      <c r="C660" s="146"/>
      <c r="D660" s="147" t="s">
        <v>95</v>
      </c>
      <c r="E660" s="147" t="s">
        <v>96</v>
      </c>
      <c r="F660" s="147">
        <v>167</v>
      </c>
      <c r="G660" s="147">
        <v>2</v>
      </c>
      <c r="H660" s="147">
        <v>768105</v>
      </c>
      <c r="I660" s="147" t="s">
        <v>270</v>
      </c>
      <c r="J660" s="158">
        <v>1</v>
      </c>
      <c r="K660" s="147" t="s">
        <v>64</v>
      </c>
      <c r="L660" s="148" t="s">
        <v>164</v>
      </c>
      <c r="M660" s="147" t="s">
        <v>99</v>
      </c>
      <c r="N660" s="146" t="s">
        <v>91</v>
      </c>
      <c r="O660" s="146">
        <v>1</v>
      </c>
      <c r="P660" s="148">
        <v>1</v>
      </c>
      <c r="Q660" s="148"/>
      <c r="R660" s="147"/>
      <c r="S660" s="149">
        <f>TABLAINV[[#This Row],[Conteo Físico]]-TABLAINV[[#This Row],[Cant. UND]]</f>
        <v>0</v>
      </c>
      <c r="T6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0" s="150" t="str">
        <f>IFERROR(IF(MOD(TABLAINV[[#This Row],[C]],2)=0,"PAR","IMPAR"),"Zona")</f>
        <v>IMPAR</v>
      </c>
      <c r="W660" s="151"/>
      <c r="X660" s="152">
        <f>IFERROR(IF(TABLAINV[[#This Row],[Cant. UND]]=0,TABLAINV[[#This Row],[PMV]]*TABLAINV[[#This Row],[Conteo Físico]],TABLAINV[[#This Row],[PMV]]*TABLAINV[[#This Row],[Cant. UND]]),0)</f>
        <v>0</v>
      </c>
      <c r="Y660" s="152">
        <f>IFERROR(ABS(TABLAINV[[#This Row],[PMV]]*TABLAINV[[#This Row],[Diferencia]]),0)</f>
        <v>0</v>
      </c>
      <c r="Z660" s="153">
        <f>IFERROR(VLOOKUP(TABLAINV[[#This Row],[Codigo Estado]],unds!O:P,2,0),"PEND.")</f>
        <v>2001</v>
      </c>
      <c r="AA660" s="153" t="str">
        <f t="shared" si="34"/>
        <v>CD09</v>
      </c>
      <c r="AB660" s="159">
        <f t="shared" ca="1" si="35"/>
        <v>45828</v>
      </c>
    </row>
    <row r="661" spans="1:28" s="156" customFormat="1" ht="24" customHeight="1" x14ac:dyDescent="0.2">
      <c r="A661" s="157" t="str">
        <f t="shared" si="33"/>
        <v>MRC01</v>
      </c>
      <c r="B661" s="145" t="str">
        <f>IF(TABLAINV[[#This Row],[Z]]="","",D661&amp;"."&amp;TEXT(E661,"000")&amp;"."&amp;TEXT(F661,"000")&amp;"."&amp;TEXT(G661,"000"))</f>
        <v>MR.C01.167.003</v>
      </c>
      <c r="C661" s="146"/>
      <c r="D661" s="147" t="s">
        <v>95</v>
      </c>
      <c r="E661" s="147" t="s">
        <v>96</v>
      </c>
      <c r="F661" s="147">
        <v>167</v>
      </c>
      <c r="G661" s="147">
        <v>3</v>
      </c>
      <c r="H661" s="147">
        <v>533047004</v>
      </c>
      <c r="I661" s="147" t="s">
        <v>318</v>
      </c>
      <c r="J661" s="158">
        <v>22</v>
      </c>
      <c r="K661" s="147" t="s">
        <v>64</v>
      </c>
      <c r="L661" s="148" t="s">
        <v>108</v>
      </c>
      <c r="M661" s="147" t="s">
        <v>99</v>
      </c>
      <c r="N661" s="146" t="s">
        <v>91</v>
      </c>
      <c r="O661" s="146">
        <v>22</v>
      </c>
      <c r="P661" s="148">
        <v>22</v>
      </c>
      <c r="Q661" s="148"/>
      <c r="R661" s="147"/>
      <c r="S661" s="149">
        <f>TABLAINV[[#This Row],[Conteo Físico]]-TABLAINV[[#This Row],[Cant. UND]]</f>
        <v>0</v>
      </c>
      <c r="T6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1" s="150" t="str">
        <f>IFERROR(IF(MOD(TABLAINV[[#This Row],[C]],2)=0,"PAR","IMPAR"),"Zona")</f>
        <v>IMPAR</v>
      </c>
      <c r="W661" s="151"/>
      <c r="X661" s="152">
        <f>IFERROR(IF(TABLAINV[[#This Row],[Cant. UND]]=0,TABLAINV[[#This Row],[PMV]]*TABLAINV[[#This Row],[Conteo Físico]],TABLAINV[[#This Row],[PMV]]*TABLAINV[[#This Row],[Cant. UND]]),0)</f>
        <v>0</v>
      </c>
      <c r="Y661" s="152">
        <f>IFERROR(ABS(TABLAINV[[#This Row],[PMV]]*TABLAINV[[#This Row],[Diferencia]]),0)</f>
        <v>0</v>
      </c>
      <c r="Z661" s="153">
        <f>IFERROR(VLOOKUP(TABLAINV[[#This Row],[Codigo Estado]],unds!O:P,2,0),"PEND.")</f>
        <v>2001</v>
      </c>
      <c r="AA661" s="153" t="str">
        <f t="shared" si="34"/>
        <v>CD09</v>
      </c>
      <c r="AB661" s="159">
        <f t="shared" ca="1" si="35"/>
        <v>45828</v>
      </c>
    </row>
    <row r="662" spans="1:28" s="156" customFormat="1" ht="24" customHeight="1" x14ac:dyDescent="0.2">
      <c r="A662" s="157" t="str">
        <f t="shared" si="33"/>
        <v>MRC01</v>
      </c>
      <c r="B662" s="145" t="str">
        <f>IF(TABLAINV[[#This Row],[Z]]="","",D662&amp;"."&amp;TEXT(E662,"000")&amp;"."&amp;TEXT(F662,"000")&amp;"."&amp;TEXT(G662,"000"))</f>
        <v>MR.C01.167.003</v>
      </c>
      <c r="C662" s="146"/>
      <c r="D662" s="147" t="s">
        <v>95</v>
      </c>
      <c r="E662" s="147" t="s">
        <v>96</v>
      </c>
      <c r="F662" s="147">
        <v>167</v>
      </c>
      <c r="G662" s="147">
        <v>3</v>
      </c>
      <c r="H662" s="147">
        <v>891734</v>
      </c>
      <c r="I662" s="147" t="s">
        <v>319</v>
      </c>
      <c r="J662" s="158">
        <v>3</v>
      </c>
      <c r="K662" s="147" t="s">
        <v>64</v>
      </c>
      <c r="L662" s="148" t="s">
        <v>115</v>
      </c>
      <c r="M662" s="147" t="s">
        <v>99</v>
      </c>
      <c r="N662" s="146" t="s">
        <v>91</v>
      </c>
      <c r="O662" s="146">
        <v>3</v>
      </c>
      <c r="P662" s="148">
        <v>3</v>
      </c>
      <c r="Q662" s="148"/>
      <c r="R662" s="147"/>
      <c r="S662" s="149">
        <f>TABLAINV[[#This Row],[Conteo Físico]]-TABLAINV[[#This Row],[Cant. UND]]</f>
        <v>0</v>
      </c>
      <c r="T6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2" s="150" t="str">
        <f>IFERROR(IF(MOD(TABLAINV[[#This Row],[C]],2)=0,"PAR","IMPAR"),"Zona")</f>
        <v>IMPAR</v>
      </c>
      <c r="W662" s="151"/>
      <c r="X662" s="152">
        <f>IFERROR(IF(TABLAINV[[#This Row],[Cant. UND]]=0,TABLAINV[[#This Row],[PMV]]*TABLAINV[[#This Row],[Conteo Físico]],TABLAINV[[#This Row],[PMV]]*TABLAINV[[#This Row],[Cant. UND]]),0)</f>
        <v>0</v>
      </c>
      <c r="Y662" s="152">
        <f>IFERROR(ABS(TABLAINV[[#This Row],[PMV]]*TABLAINV[[#This Row],[Diferencia]]),0)</f>
        <v>0</v>
      </c>
      <c r="Z662" s="153">
        <f>IFERROR(VLOOKUP(TABLAINV[[#This Row],[Codigo Estado]],unds!O:P,2,0),"PEND.")</f>
        <v>2001</v>
      </c>
      <c r="AA662" s="153" t="str">
        <f t="shared" si="34"/>
        <v>CD09</v>
      </c>
      <c r="AB662" s="159">
        <f t="shared" ca="1" si="35"/>
        <v>45828</v>
      </c>
    </row>
    <row r="663" spans="1:28" s="156" customFormat="1" ht="24" customHeight="1" x14ac:dyDescent="0.2">
      <c r="A663" s="157" t="str">
        <f t="shared" si="33"/>
        <v>MRC01</v>
      </c>
      <c r="B663" s="145" t="str">
        <f>IF(TABLAINV[[#This Row],[Z]]="","",D663&amp;"."&amp;TEXT(E663,"000")&amp;"."&amp;TEXT(F663,"000")&amp;"."&amp;TEXT(G663,"000"))</f>
        <v>MR.C01.167.003</v>
      </c>
      <c r="C663" s="146"/>
      <c r="D663" s="147" t="s">
        <v>95</v>
      </c>
      <c r="E663" s="147" t="s">
        <v>96</v>
      </c>
      <c r="F663" s="147">
        <v>167</v>
      </c>
      <c r="G663" s="147">
        <v>3</v>
      </c>
      <c r="H663" s="147">
        <v>954239003</v>
      </c>
      <c r="I663" s="147" t="s">
        <v>320</v>
      </c>
      <c r="J663" s="158">
        <v>5</v>
      </c>
      <c r="K663" s="147" t="s">
        <v>64</v>
      </c>
      <c r="L663" s="148" t="s">
        <v>233</v>
      </c>
      <c r="M663" s="147" t="s">
        <v>99</v>
      </c>
      <c r="N663" s="146" t="s">
        <v>91</v>
      </c>
      <c r="O663" s="146">
        <v>5</v>
      </c>
      <c r="P663" s="148">
        <v>5</v>
      </c>
      <c r="Q663" s="148"/>
      <c r="R663" s="147"/>
      <c r="S663" s="149">
        <f>TABLAINV[[#This Row],[Conteo Físico]]-TABLAINV[[#This Row],[Cant. UND]]</f>
        <v>0</v>
      </c>
      <c r="T6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3" s="150" t="str">
        <f>IFERROR(IF(MOD(TABLAINV[[#This Row],[C]],2)=0,"PAR","IMPAR"),"Zona")</f>
        <v>IMPAR</v>
      </c>
      <c r="W663" s="151"/>
      <c r="X663" s="152">
        <f>IFERROR(IF(TABLAINV[[#This Row],[Cant. UND]]=0,TABLAINV[[#This Row],[PMV]]*TABLAINV[[#This Row],[Conteo Físico]],TABLAINV[[#This Row],[PMV]]*TABLAINV[[#This Row],[Cant. UND]]),0)</f>
        <v>0</v>
      </c>
      <c r="Y663" s="152">
        <f>IFERROR(ABS(TABLAINV[[#This Row],[PMV]]*TABLAINV[[#This Row],[Diferencia]]),0)</f>
        <v>0</v>
      </c>
      <c r="Z663" s="153">
        <f>IFERROR(VLOOKUP(TABLAINV[[#This Row],[Codigo Estado]],unds!O:P,2,0),"PEND.")</f>
        <v>2001</v>
      </c>
      <c r="AA663" s="153" t="str">
        <f t="shared" si="34"/>
        <v>CD09</v>
      </c>
      <c r="AB663" s="159">
        <f t="shared" ca="1" si="35"/>
        <v>45828</v>
      </c>
    </row>
    <row r="664" spans="1:28" s="156" customFormat="1" ht="24" customHeight="1" x14ac:dyDescent="0.2">
      <c r="A664" s="157" t="str">
        <f t="shared" si="33"/>
        <v>MRC01</v>
      </c>
      <c r="B664" s="145" t="str">
        <f>IF(TABLAINV[[#This Row],[Z]]="","",D664&amp;"."&amp;TEXT(E664,"000")&amp;"."&amp;TEXT(F664,"000")&amp;"."&amp;TEXT(G664,"000"))</f>
        <v>MR.C01.169.001</v>
      </c>
      <c r="C664" s="146"/>
      <c r="D664" s="147" t="s">
        <v>95</v>
      </c>
      <c r="E664" s="147" t="s">
        <v>96</v>
      </c>
      <c r="F664" s="147">
        <v>169</v>
      </c>
      <c r="G664" s="147">
        <v>1</v>
      </c>
      <c r="H664" s="147">
        <v>1022891</v>
      </c>
      <c r="I664" s="147" t="s">
        <v>321</v>
      </c>
      <c r="J664" s="158">
        <v>10</v>
      </c>
      <c r="K664" s="147" t="s">
        <v>64</v>
      </c>
      <c r="L664" s="148" t="s">
        <v>115</v>
      </c>
      <c r="M664" s="147" t="s">
        <v>99</v>
      </c>
      <c r="N664" s="146" t="s">
        <v>91</v>
      </c>
      <c r="O664" s="146">
        <v>10</v>
      </c>
      <c r="P664" s="148">
        <v>10</v>
      </c>
      <c r="Q664" s="148"/>
      <c r="R664" s="147"/>
      <c r="S664" s="149">
        <f>TABLAINV[[#This Row],[Conteo Físico]]-TABLAINV[[#This Row],[Cant. UND]]</f>
        <v>0</v>
      </c>
      <c r="T6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4" s="150" t="str">
        <f>IFERROR(IF(MOD(TABLAINV[[#This Row],[C]],2)=0,"PAR","IMPAR"),"Zona")</f>
        <v>IMPAR</v>
      </c>
      <c r="W664" s="151"/>
      <c r="X664" s="152">
        <f>IFERROR(IF(TABLAINV[[#This Row],[Cant. UND]]=0,TABLAINV[[#This Row],[PMV]]*TABLAINV[[#This Row],[Conteo Físico]],TABLAINV[[#This Row],[PMV]]*TABLAINV[[#This Row],[Cant. UND]]),0)</f>
        <v>0</v>
      </c>
      <c r="Y664" s="152">
        <f>IFERROR(ABS(TABLAINV[[#This Row],[PMV]]*TABLAINV[[#This Row],[Diferencia]]),0)</f>
        <v>0</v>
      </c>
      <c r="Z664" s="153">
        <f>IFERROR(VLOOKUP(TABLAINV[[#This Row],[Codigo Estado]],unds!O:P,2,0),"PEND.")</f>
        <v>2001</v>
      </c>
      <c r="AA664" s="153" t="str">
        <f t="shared" si="34"/>
        <v>CD09</v>
      </c>
      <c r="AB664" s="159">
        <f t="shared" ca="1" si="35"/>
        <v>45828</v>
      </c>
    </row>
    <row r="665" spans="1:28" s="156" customFormat="1" ht="24" customHeight="1" x14ac:dyDescent="0.2">
      <c r="A665" s="157" t="str">
        <f t="shared" si="33"/>
        <v>MRC01</v>
      </c>
      <c r="B665" s="145" t="str">
        <f>IF(TABLAINV[[#This Row],[Z]]="","",D665&amp;"."&amp;TEXT(E665,"000")&amp;"."&amp;TEXT(F665,"000")&amp;"."&amp;TEXT(G665,"000"))</f>
        <v>MR.C01.169.001</v>
      </c>
      <c r="C665" s="146"/>
      <c r="D665" s="147" t="s">
        <v>95</v>
      </c>
      <c r="E665" s="147" t="s">
        <v>96</v>
      </c>
      <c r="F665" s="147">
        <v>169</v>
      </c>
      <c r="G665" s="147">
        <v>1</v>
      </c>
      <c r="H665" s="147">
        <v>484646</v>
      </c>
      <c r="I665" s="147" t="s">
        <v>322</v>
      </c>
      <c r="J665" s="158">
        <v>4</v>
      </c>
      <c r="K665" s="147" t="s">
        <v>64</v>
      </c>
      <c r="L665" s="148" t="s">
        <v>244</v>
      </c>
      <c r="M665" s="147" t="s">
        <v>99</v>
      </c>
      <c r="N665" s="146" t="s">
        <v>91</v>
      </c>
      <c r="O665" s="146">
        <v>4</v>
      </c>
      <c r="P665" s="148">
        <v>4</v>
      </c>
      <c r="Q665" s="148"/>
      <c r="R665" s="147"/>
      <c r="S665" s="149">
        <f>TABLAINV[[#This Row],[Conteo Físico]]-TABLAINV[[#This Row],[Cant. UND]]</f>
        <v>0</v>
      </c>
      <c r="T6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5" s="150" t="str">
        <f>IFERROR(IF(MOD(TABLAINV[[#This Row],[C]],2)=0,"PAR","IMPAR"),"Zona")</f>
        <v>IMPAR</v>
      </c>
      <c r="W665" s="151"/>
      <c r="X665" s="152">
        <f>IFERROR(IF(TABLAINV[[#This Row],[Cant. UND]]=0,TABLAINV[[#This Row],[PMV]]*TABLAINV[[#This Row],[Conteo Físico]],TABLAINV[[#This Row],[PMV]]*TABLAINV[[#This Row],[Cant. UND]]),0)</f>
        <v>0</v>
      </c>
      <c r="Y665" s="152">
        <f>IFERROR(ABS(TABLAINV[[#This Row],[PMV]]*TABLAINV[[#This Row],[Diferencia]]),0)</f>
        <v>0</v>
      </c>
      <c r="Z665" s="153">
        <f>IFERROR(VLOOKUP(TABLAINV[[#This Row],[Codigo Estado]],unds!O:P,2,0),"PEND.")</f>
        <v>2001</v>
      </c>
      <c r="AA665" s="153" t="str">
        <f t="shared" si="34"/>
        <v>CD09</v>
      </c>
      <c r="AB665" s="159">
        <f t="shared" ca="1" si="35"/>
        <v>45828</v>
      </c>
    </row>
    <row r="666" spans="1:28" s="156" customFormat="1" ht="24" customHeight="1" x14ac:dyDescent="0.2">
      <c r="A666" s="157" t="str">
        <f t="shared" si="33"/>
        <v>MRC01</v>
      </c>
      <c r="B666" s="145" t="str">
        <f>IF(TABLAINV[[#This Row],[Z]]="","",D666&amp;"."&amp;TEXT(E666,"000")&amp;"."&amp;TEXT(F666,"000")&amp;"."&amp;TEXT(G666,"000"))</f>
        <v>MR.C01.169.001</v>
      </c>
      <c r="C666" s="146"/>
      <c r="D666" s="147" t="s">
        <v>95</v>
      </c>
      <c r="E666" s="147" t="s">
        <v>96</v>
      </c>
      <c r="F666" s="147">
        <v>169</v>
      </c>
      <c r="G666" s="147">
        <v>1</v>
      </c>
      <c r="H666" s="147">
        <v>62652</v>
      </c>
      <c r="I666" s="147" t="s">
        <v>323</v>
      </c>
      <c r="J666" s="158">
        <v>8</v>
      </c>
      <c r="K666" s="147" t="s">
        <v>64</v>
      </c>
      <c r="L666" s="148" t="s">
        <v>110</v>
      </c>
      <c r="M666" s="147" t="s">
        <v>135</v>
      </c>
      <c r="N666" s="146" t="s">
        <v>91</v>
      </c>
      <c r="O666" s="146">
        <v>8</v>
      </c>
      <c r="P666" s="148">
        <v>8</v>
      </c>
      <c r="Q666" s="148"/>
      <c r="R666" s="147"/>
      <c r="S666" s="149">
        <f>TABLAINV[[#This Row],[Conteo Físico]]-TABLAINV[[#This Row],[Cant. UND]]</f>
        <v>0</v>
      </c>
      <c r="T6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6" s="150" t="str">
        <f>IFERROR(IF(MOD(TABLAINV[[#This Row],[C]],2)=0,"PAR","IMPAR"),"Zona")</f>
        <v>IMPAR</v>
      </c>
      <c r="W666" s="151"/>
      <c r="X666" s="152">
        <f>IFERROR(IF(TABLAINV[[#This Row],[Cant. UND]]=0,TABLAINV[[#This Row],[PMV]]*TABLAINV[[#This Row],[Conteo Físico]],TABLAINV[[#This Row],[PMV]]*TABLAINV[[#This Row],[Cant. UND]]),0)</f>
        <v>0</v>
      </c>
      <c r="Y666" s="152">
        <f>IFERROR(ABS(TABLAINV[[#This Row],[PMV]]*TABLAINV[[#This Row],[Diferencia]]),0)</f>
        <v>0</v>
      </c>
      <c r="Z666" s="153">
        <f>IFERROR(VLOOKUP(TABLAINV[[#This Row],[Codigo Estado]],unds!O:P,2,0),"PEND.")</f>
        <v>2001</v>
      </c>
      <c r="AA666" s="153" t="str">
        <f t="shared" si="34"/>
        <v>CD09</v>
      </c>
      <c r="AB666" s="159">
        <f t="shared" ca="1" si="35"/>
        <v>45828</v>
      </c>
    </row>
    <row r="667" spans="1:28" s="156" customFormat="1" ht="24" customHeight="1" x14ac:dyDescent="0.2">
      <c r="A667" s="157" t="str">
        <f t="shared" si="33"/>
        <v>MRC01</v>
      </c>
      <c r="B667" s="145" t="str">
        <f>IF(TABLAINV[[#This Row],[Z]]="","",D667&amp;"."&amp;TEXT(E667,"000")&amp;"."&amp;TEXT(F667,"000")&amp;"."&amp;TEXT(G667,"000"))</f>
        <v>MR.C01.169.001</v>
      </c>
      <c r="C667" s="146"/>
      <c r="D667" s="147" t="s">
        <v>95</v>
      </c>
      <c r="E667" s="147" t="s">
        <v>96</v>
      </c>
      <c r="F667" s="147">
        <v>169</v>
      </c>
      <c r="G667" s="147">
        <v>1</v>
      </c>
      <c r="H667" s="147">
        <v>987089</v>
      </c>
      <c r="I667" s="147" t="s">
        <v>324</v>
      </c>
      <c r="J667" s="158">
        <v>3</v>
      </c>
      <c r="K667" s="147" t="s">
        <v>64</v>
      </c>
      <c r="L667" s="148" t="s">
        <v>115</v>
      </c>
      <c r="M667" s="147" t="s">
        <v>99</v>
      </c>
      <c r="N667" s="146" t="s">
        <v>91</v>
      </c>
      <c r="O667" s="146">
        <v>3</v>
      </c>
      <c r="P667" s="148">
        <v>3</v>
      </c>
      <c r="Q667" s="148"/>
      <c r="R667" s="147"/>
      <c r="S667" s="149">
        <f>TABLAINV[[#This Row],[Conteo Físico]]-TABLAINV[[#This Row],[Cant. UND]]</f>
        <v>0</v>
      </c>
      <c r="T6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7" s="150" t="str">
        <f>IFERROR(IF(MOD(TABLAINV[[#This Row],[C]],2)=0,"PAR","IMPAR"),"Zona")</f>
        <v>IMPAR</v>
      </c>
      <c r="W667" s="151"/>
      <c r="X667" s="152">
        <f>IFERROR(IF(TABLAINV[[#This Row],[Cant. UND]]=0,TABLAINV[[#This Row],[PMV]]*TABLAINV[[#This Row],[Conteo Físico]],TABLAINV[[#This Row],[PMV]]*TABLAINV[[#This Row],[Cant. UND]]),0)</f>
        <v>0</v>
      </c>
      <c r="Y667" s="152">
        <f>IFERROR(ABS(TABLAINV[[#This Row],[PMV]]*TABLAINV[[#This Row],[Diferencia]]),0)</f>
        <v>0</v>
      </c>
      <c r="Z667" s="153">
        <f>IFERROR(VLOOKUP(TABLAINV[[#This Row],[Codigo Estado]],unds!O:P,2,0),"PEND.")</f>
        <v>2001</v>
      </c>
      <c r="AA667" s="153" t="str">
        <f t="shared" si="34"/>
        <v>CD09</v>
      </c>
      <c r="AB667" s="159">
        <f t="shared" ca="1" si="35"/>
        <v>45828</v>
      </c>
    </row>
    <row r="668" spans="1:28" s="156" customFormat="1" ht="24" customHeight="1" x14ac:dyDescent="0.2">
      <c r="A668" s="157" t="str">
        <f t="shared" si="33"/>
        <v>MRC01</v>
      </c>
      <c r="B668" s="145" t="str">
        <f>IF(TABLAINV[[#This Row],[Z]]="","",D668&amp;"."&amp;TEXT(E668,"000")&amp;"."&amp;TEXT(F668,"000")&amp;"."&amp;TEXT(G668,"000"))</f>
        <v>MR.C01.175.001</v>
      </c>
      <c r="C668" s="146"/>
      <c r="D668" s="147" t="s">
        <v>95</v>
      </c>
      <c r="E668" s="147" t="s">
        <v>96</v>
      </c>
      <c r="F668" s="147">
        <v>175</v>
      </c>
      <c r="G668" s="147">
        <v>1</v>
      </c>
      <c r="H668" s="147">
        <v>25920</v>
      </c>
      <c r="I668" s="147" t="s">
        <v>325</v>
      </c>
      <c r="J668" s="158">
        <v>4</v>
      </c>
      <c r="K668" s="147" t="s">
        <v>64</v>
      </c>
      <c r="L668" s="148" t="s">
        <v>134</v>
      </c>
      <c r="M668" s="147" t="s">
        <v>135</v>
      </c>
      <c r="N668" s="146" t="s">
        <v>91</v>
      </c>
      <c r="O668" s="146">
        <v>4</v>
      </c>
      <c r="P668" s="148">
        <v>4</v>
      </c>
      <c r="Q668" s="148"/>
      <c r="R668" s="147"/>
      <c r="S668" s="149">
        <f>TABLAINV[[#This Row],[Conteo Físico]]-TABLAINV[[#This Row],[Cant. UND]]</f>
        <v>0</v>
      </c>
      <c r="T6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8" s="150" t="str">
        <f>IFERROR(IF(MOD(TABLAINV[[#This Row],[C]],2)=0,"PAR","IMPAR"),"Zona")</f>
        <v>IMPAR</v>
      </c>
      <c r="W668" s="151"/>
      <c r="X668" s="152">
        <f>IFERROR(IF(TABLAINV[[#This Row],[Cant. UND]]=0,TABLAINV[[#This Row],[PMV]]*TABLAINV[[#This Row],[Conteo Físico]],TABLAINV[[#This Row],[PMV]]*TABLAINV[[#This Row],[Cant. UND]]),0)</f>
        <v>0</v>
      </c>
      <c r="Y668" s="152">
        <f>IFERROR(ABS(TABLAINV[[#This Row],[PMV]]*TABLAINV[[#This Row],[Diferencia]]),0)</f>
        <v>0</v>
      </c>
      <c r="Z668" s="153">
        <f>IFERROR(VLOOKUP(TABLAINV[[#This Row],[Codigo Estado]],unds!O:P,2,0),"PEND.")</f>
        <v>2001</v>
      </c>
      <c r="AA668" s="153" t="str">
        <f t="shared" si="34"/>
        <v>CD09</v>
      </c>
      <c r="AB668" s="159">
        <f t="shared" ca="1" si="35"/>
        <v>45828</v>
      </c>
    </row>
    <row r="669" spans="1:28" s="156" customFormat="1" ht="24" customHeight="1" x14ac:dyDescent="0.2">
      <c r="A669" s="157" t="str">
        <f t="shared" si="33"/>
        <v>MRC01</v>
      </c>
      <c r="B669" s="145" t="str">
        <f>IF(TABLAINV[[#This Row],[Z]]="","",D669&amp;"."&amp;TEXT(E669,"000")&amp;"."&amp;TEXT(F669,"000")&amp;"."&amp;TEXT(G669,"000"))</f>
        <v>MR.C01.175.001</v>
      </c>
      <c r="C669" s="146"/>
      <c r="D669" s="147" t="s">
        <v>95</v>
      </c>
      <c r="E669" s="147" t="s">
        <v>96</v>
      </c>
      <c r="F669" s="147">
        <v>175</v>
      </c>
      <c r="G669" s="147">
        <v>1</v>
      </c>
      <c r="H669" s="147">
        <v>25920</v>
      </c>
      <c r="I669" s="147" t="s">
        <v>325</v>
      </c>
      <c r="J669" s="158">
        <v>12</v>
      </c>
      <c r="K669" s="147" t="s">
        <v>64</v>
      </c>
      <c r="L669" s="148" t="s">
        <v>134</v>
      </c>
      <c r="M669" s="147" t="s">
        <v>135</v>
      </c>
      <c r="N669" s="146" t="s">
        <v>91</v>
      </c>
      <c r="O669" s="146">
        <v>12</v>
      </c>
      <c r="P669" s="148">
        <v>12</v>
      </c>
      <c r="Q669" s="148"/>
      <c r="R669" s="147"/>
      <c r="S669" s="149">
        <f>TABLAINV[[#This Row],[Conteo Físico]]-TABLAINV[[#This Row],[Cant. UND]]</f>
        <v>0</v>
      </c>
      <c r="T6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9" s="150" t="str">
        <f>IFERROR(IF(MOD(TABLAINV[[#This Row],[C]],2)=0,"PAR","IMPAR"),"Zona")</f>
        <v>IMPAR</v>
      </c>
      <c r="W669" s="151"/>
      <c r="X669" s="152">
        <f>IFERROR(IF(TABLAINV[[#This Row],[Cant. UND]]=0,TABLAINV[[#This Row],[PMV]]*TABLAINV[[#This Row],[Conteo Físico]],TABLAINV[[#This Row],[PMV]]*TABLAINV[[#This Row],[Cant. UND]]),0)</f>
        <v>0</v>
      </c>
      <c r="Y669" s="152">
        <f>IFERROR(ABS(TABLAINV[[#This Row],[PMV]]*TABLAINV[[#This Row],[Diferencia]]),0)</f>
        <v>0</v>
      </c>
      <c r="Z669" s="153">
        <f>IFERROR(VLOOKUP(TABLAINV[[#This Row],[Codigo Estado]],unds!O:P,2,0),"PEND.")</f>
        <v>2001</v>
      </c>
      <c r="AA669" s="153" t="str">
        <f t="shared" si="34"/>
        <v>CD09</v>
      </c>
      <c r="AB669" s="159">
        <f t="shared" ca="1" si="35"/>
        <v>45828</v>
      </c>
    </row>
    <row r="670" spans="1:28" s="156" customFormat="1" ht="24" customHeight="1" x14ac:dyDescent="0.2">
      <c r="A670" s="157" t="str">
        <f t="shared" si="33"/>
        <v>MRC01</v>
      </c>
      <c r="B670" s="145" t="str">
        <f>IF(TABLAINV[[#This Row],[Z]]="","",D670&amp;"."&amp;TEXT(E670,"000")&amp;"."&amp;TEXT(F670,"000")&amp;"."&amp;TEXT(G670,"000"))</f>
        <v>MR.C01.175.001</v>
      </c>
      <c r="C670" s="146"/>
      <c r="D670" s="147" t="s">
        <v>95</v>
      </c>
      <c r="E670" s="147" t="s">
        <v>96</v>
      </c>
      <c r="F670" s="147">
        <v>175</v>
      </c>
      <c r="G670" s="147">
        <v>1</v>
      </c>
      <c r="H670" s="147">
        <v>25920</v>
      </c>
      <c r="I670" s="147" t="s">
        <v>325</v>
      </c>
      <c r="J670" s="158">
        <v>37</v>
      </c>
      <c r="K670" s="147" t="s">
        <v>64</v>
      </c>
      <c r="L670" s="148" t="s">
        <v>134</v>
      </c>
      <c r="M670" s="147" t="s">
        <v>135</v>
      </c>
      <c r="N670" s="146" t="s">
        <v>91</v>
      </c>
      <c r="O670" s="146">
        <v>37</v>
      </c>
      <c r="P670" s="148">
        <v>37</v>
      </c>
      <c r="Q670" s="148"/>
      <c r="R670" s="147"/>
      <c r="S670" s="149">
        <f>TABLAINV[[#This Row],[Conteo Físico]]-TABLAINV[[#This Row],[Cant. UND]]</f>
        <v>0</v>
      </c>
      <c r="T6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0" s="150" t="str">
        <f>IFERROR(IF(MOD(TABLAINV[[#This Row],[C]],2)=0,"PAR","IMPAR"),"Zona")</f>
        <v>IMPAR</v>
      </c>
      <c r="W670" s="151"/>
      <c r="X670" s="152">
        <f>IFERROR(IF(TABLAINV[[#This Row],[Cant. UND]]=0,TABLAINV[[#This Row],[PMV]]*TABLAINV[[#This Row],[Conteo Físico]],TABLAINV[[#This Row],[PMV]]*TABLAINV[[#This Row],[Cant. UND]]),0)</f>
        <v>0</v>
      </c>
      <c r="Y670" s="152">
        <f>IFERROR(ABS(TABLAINV[[#This Row],[PMV]]*TABLAINV[[#This Row],[Diferencia]]),0)</f>
        <v>0</v>
      </c>
      <c r="Z670" s="153">
        <f>IFERROR(VLOOKUP(TABLAINV[[#This Row],[Codigo Estado]],unds!O:P,2,0),"PEND.")</f>
        <v>2001</v>
      </c>
      <c r="AA670" s="153" t="str">
        <f t="shared" si="34"/>
        <v>CD09</v>
      </c>
      <c r="AB670" s="159">
        <f t="shared" ca="1" si="35"/>
        <v>45828</v>
      </c>
    </row>
    <row r="671" spans="1:28" s="156" customFormat="1" ht="24" customHeight="1" x14ac:dyDescent="0.2">
      <c r="A671" s="157" t="str">
        <f t="shared" si="33"/>
        <v>MRC01</v>
      </c>
      <c r="B671" s="145" t="str">
        <f>IF(TABLAINV[[#This Row],[Z]]="","",D671&amp;"."&amp;TEXT(E671,"000")&amp;"."&amp;TEXT(F671,"000")&amp;"."&amp;TEXT(G671,"000"))</f>
        <v>MR.C01.175.001</v>
      </c>
      <c r="C671" s="146"/>
      <c r="D671" s="147" t="s">
        <v>95</v>
      </c>
      <c r="E671" s="147" t="s">
        <v>96</v>
      </c>
      <c r="F671" s="147">
        <v>175</v>
      </c>
      <c r="G671" s="147">
        <v>1</v>
      </c>
      <c r="H671" s="147">
        <v>929130003</v>
      </c>
      <c r="I671" s="147" t="s">
        <v>326</v>
      </c>
      <c r="J671" s="158">
        <v>3</v>
      </c>
      <c r="K671" s="147" t="s">
        <v>64</v>
      </c>
      <c r="L671" s="148" t="s">
        <v>117</v>
      </c>
      <c r="M671" s="147" t="s">
        <v>99</v>
      </c>
      <c r="N671" s="146" t="s">
        <v>91</v>
      </c>
      <c r="O671" s="146">
        <v>3</v>
      </c>
      <c r="P671" s="148">
        <v>3</v>
      </c>
      <c r="Q671" s="148"/>
      <c r="R671" s="147"/>
      <c r="S671" s="149">
        <f>TABLAINV[[#This Row],[Conteo Físico]]-TABLAINV[[#This Row],[Cant. UND]]</f>
        <v>0</v>
      </c>
      <c r="T6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1" s="150" t="str">
        <f>IFERROR(IF(MOD(TABLAINV[[#This Row],[C]],2)=0,"PAR","IMPAR"),"Zona")</f>
        <v>IMPAR</v>
      </c>
      <c r="W671" s="151"/>
      <c r="X671" s="152">
        <f>IFERROR(IF(TABLAINV[[#This Row],[Cant. UND]]=0,TABLAINV[[#This Row],[PMV]]*TABLAINV[[#This Row],[Conteo Físico]],TABLAINV[[#This Row],[PMV]]*TABLAINV[[#This Row],[Cant. UND]]),0)</f>
        <v>0</v>
      </c>
      <c r="Y671" s="152">
        <f>IFERROR(ABS(TABLAINV[[#This Row],[PMV]]*TABLAINV[[#This Row],[Diferencia]]),0)</f>
        <v>0</v>
      </c>
      <c r="Z671" s="153">
        <f>IFERROR(VLOOKUP(TABLAINV[[#This Row],[Codigo Estado]],unds!O:P,2,0),"PEND.")</f>
        <v>2001</v>
      </c>
      <c r="AA671" s="153" t="str">
        <f t="shared" si="34"/>
        <v>CD09</v>
      </c>
      <c r="AB671" s="159">
        <f t="shared" ca="1" si="35"/>
        <v>45828</v>
      </c>
    </row>
    <row r="672" spans="1:28" s="156" customFormat="1" ht="24" customHeight="1" x14ac:dyDescent="0.2">
      <c r="A672" s="157" t="str">
        <f t="shared" si="33"/>
        <v>MRC01</v>
      </c>
      <c r="B672" s="145" t="str">
        <f>IF(TABLAINV[[#This Row],[Z]]="","",D672&amp;"."&amp;TEXT(E672,"000")&amp;"."&amp;TEXT(F672,"000")&amp;"."&amp;TEXT(G672,"000"))</f>
        <v>MR.C01.175.001</v>
      </c>
      <c r="C672" s="146"/>
      <c r="D672" s="147" t="s">
        <v>95</v>
      </c>
      <c r="E672" s="147" t="s">
        <v>96</v>
      </c>
      <c r="F672" s="147">
        <v>175</v>
      </c>
      <c r="G672" s="147">
        <v>1</v>
      </c>
      <c r="H672" s="147">
        <v>974371</v>
      </c>
      <c r="I672" s="147" t="s">
        <v>327</v>
      </c>
      <c r="J672" s="158">
        <v>1</v>
      </c>
      <c r="K672" s="147" t="s">
        <v>64</v>
      </c>
      <c r="L672" s="148" t="s">
        <v>117</v>
      </c>
      <c r="M672" s="147" t="s">
        <v>99</v>
      </c>
      <c r="N672" s="146" t="s">
        <v>91</v>
      </c>
      <c r="O672" s="146">
        <v>1</v>
      </c>
      <c r="P672" s="148">
        <v>1</v>
      </c>
      <c r="Q672" s="148"/>
      <c r="R672" s="147"/>
      <c r="S672" s="149">
        <f>TABLAINV[[#This Row],[Conteo Físico]]-TABLAINV[[#This Row],[Cant. UND]]</f>
        <v>0</v>
      </c>
      <c r="T6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2" s="150" t="str">
        <f>IFERROR(IF(MOD(TABLAINV[[#This Row],[C]],2)=0,"PAR","IMPAR"),"Zona")</f>
        <v>IMPAR</v>
      </c>
      <c r="W672" s="151"/>
      <c r="X672" s="152">
        <f>IFERROR(IF(TABLAINV[[#This Row],[Cant. UND]]=0,TABLAINV[[#This Row],[PMV]]*TABLAINV[[#This Row],[Conteo Físico]],TABLAINV[[#This Row],[PMV]]*TABLAINV[[#This Row],[Cant. UND]]),0)</f>
        <v>0</v>
      </c>
      <c r="Y672" s="152">
        <f>IFERROR(ABS(TABLAINV[[#This Row],[PMV]]*TABLAINV[[#This Row],[Diferencia]]),0)</f>
        <v>0</v>
      </c>
      <c r="Z672" s="153">
        <f>IFERROR(VLOOKUP(TABLAINV[[#This Row],[Codigo Estado]],unds!O:P,2,0),"PEND.")</f>
        <v>2001</v>
      </c>
      <c r="AA672" s="153" t="str">
        <f t="shared" si="34"/>
        <v>CD09</v>
      </c>
      <c r="AB672" s="159">
        <f t="shared" ca="1" si="35"/>
        <v>45828</v>
      </c>
    </row>
    <row r="673" spans="1:28" s="156" customFormat="1" ht="24" customHeight="1" x14ac:dyDescent="0.2">
      <c r="A673" s="157" t="str">
        <f t="shared" si="33"/>
        <v>MRC01</v>
      </c>
      <c r="B673" s="145" t="str">
        <f>IF(TABLAINV[[#This Row],[Z]]="","",D673&amp;"."&amp;TEXT(E673,"000")&amp;"."&amp;TEXT(F673,"000")&amp;"."&amp;TEXT(G673,"000"))</f>
        <v>MR.C01.175.002</v>
      </c>
      <c r="C673" s="146"/>
      <c r="D673" s="147" t="s">
        <v>95</v>
      </c>
      <c r="E673" s="147" t="s">
        <v>96</v>
      </c>
      <c r="F673" s="147">
        <v>175</v>
      </c>
      <c r="G673" s="147">
        <v>2</v>
      </c>
      <c r="H673" s="147">
        <v>1032075</v>
      </c>
      <c r="I673" s="147" t="s">
        <v>328</v>
      </c>
      <c r="J673" s="158">
        <v>9</v>
      </c>
      <c r="K673" s="147" t="s">
        <v>64</v>
      </c>
      <c r="L673" s="148" t="s">
        <v>115</v>
      </c>
      <c r="M673" s="147" t="s">
        <v>99</v>
      </c>
      <c r="N673" s="146" t="s">
        <v>91</v>
      </c>
      <c r="O673" s="146">
        <v>9</v>
      </c>
      <c r="P673" s="148">
        <v>9</v>
      </c>
      <c r="Q673" s="148"/>
      <c r="R673" s="147"/>
      <c r="S673" s="149">
        <f>TABLAINV[[#This Row],[Conteo Físico]]-TABLAINV[[#This Row],[Cant. UND]]</f>
        <v>0</v>
      </c>
      <c r="T6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3" s="150" t="str">
        <f>IFERROR(IF(MOD(TABLAINV[[#This Row],[C]],2)=0,"PAR","IMPAR"),"Zona")</f>
        <v>IMPAR</v>
      </c>
      <c r="W673" s="151"/>
      <c r="X673" s="152">
        <f>IFERROR(IF(TABLAINV[[#This Row],[Cant. UND]]=0,TABLAINV[[#This Row],[PMV]]*TABLAINV[[#This Row],[Conteo Físico]],TABLAINV[[#This Row],[PMV]]*TABLAINV[[#This Row],[Cant. UND]]),0)</f>
        <v>0</v>
      </c>
      <c r="Y673" s="152">
        <f>IFERROR(ABS(TABLAINV[[#This Row],[PMV]]*TABLAINV[[#This Row],[Diferencia]]),0)</f>
        <v>0</v>
      </c>
      <c r="Z673" s="153">
        <f>IFERROR(VLOOKUP(TABLAINV[[#This Row],[Codigo Estado]],unds!O:P,2,0),"PEND.")</f>
        <v>2001</v>
      </c>
      <c r="AA673" s="153" t="str">
        <f t="shared" si="34"/>
        <v>CD09</v>
      </c>
      <c r="AB673" s="159">
        <f t="shared" ca="1" si="35"/>
        <v>45828</v>
      </c>
    </row>
    <row r="674" spans="1:28" s="156" customFormat="1" ht="24" customHeight="1" x14ac:dyDescent="0.2">
      <c r="A674" s="157" t="str">
        <f t="shared" si="33"/>
        <v>MRC01</v>
      </c>
      <c r="B674" s="145" t="str">
        <f>IF(TABLAINV[[#This Row],[Z]]="","",D674&amp;"."&amp;TEXT(E674,"000")&amp;"."&amp;TEXT(F674,"000")&amp;"."&amp;TEXT(G674,"000"))</f>
        <v>MR.C01.175.002</v>
      </c>
      <c r="C674" s="146"/>
      <c r="D674" s="147" t="s">
        <v>95</v>
      </c>
      <c r="E674" s="147" t="s">
        <v>96</v>
      </c>
      <c r="F674" s="147">
        <v>175</v>
      </c>
      <c r="G674" s="147">
        <v>2</v>
      </c>
      <c r="H674" s="147">
        <v>142478</v>
      </c>
      <c r="I674" s="147" t="s">
        <v>257</v>
      </c>
      <c r="J674" s="158">
        <v>3</v>
      </c>
      <c r="K674" s="147" t="s">
        <v>64</v>
      </c>
      <c r="L674" s="148" t="s">
        <v>110</v>
      </c>
      <c r="M674" s="147" t="s">
        <v>135</v>
      </c>
      <c r="N674" s="146" t="s">
        <v>91</v>
      </c>
      <c r="O674" s="146">
        <v>3</v>
      </c>
      <c r="P674" s="148">
        <v>3</v>
      </c>
      <c r="Q674" s="148"/>
      <c r="R674" s="147"/>
      <c r="S674" s="149">
        <f>TABLAINV[[#This Row],[Conteo Físico]]-TABLAINV[[#This Row],[Cant. UND]]</f>
        <v>0</v>
      </c>
      <c r="T6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4" s="150" t="str">
        <f>IFERROR(IF(MOD(TABLAINV[[#This Row],[C]],2)=0,"PAR","IMPAR"),"Zona")</f>
        <v>IMPAR</v>
      </c>
      <c r="W674" s="151"/>
      <c r="X674" s="152">
        <f>IFERROR(IF(TABLAINV[[#This Row],[Cant. UND]]=0,TABLAINV[[#This Row],[PMV]]*TABLAINV[[#This Row],[Conteo Físico]],TABLAINV[[#This Row],[PMV]]*TABLAINV[[#This Row],[Cant. UND]]),0)</f>
        <v>0</v>
      </c>
      <c r="Y674" s="152">
        <f>IFERROR(ABS(TABLAINV[[#This Row],[PMV]]*TABLAINV[[#This Row],[Diferencia]]),0)</f>
        <v>0</v>
      </c>
      <c r="Z674" s="153">
        <f>IFERROR(VLOOKUP(TABLAINV[[#This Row],[Codigo Estado]],unds!O:P,2,0),"PEND.")</f>
        <v>2001</v>
      </c>
      <c r="AA674" s="153" t="str">
        <f t="shared" si="34"/>
        <v>CD09</v>
      </c>
      <c r="AB674" s="159">
        <f t="shared" ca="1" si="35"/>
        <v>45828</v>
      </c>
    </row>
    <row r="675" spans="1:28" s="156" customFormat="1" ht="24" customHeight="1" x14ac:dyDescent="0.2">
      <c r="A675" s="157" t="str">
        <f t="shared" si="33"/>
        <v>MRC01</v>
      </c>
      <c r="B675" s="145" t="str">
        <f>IF(TABLAINV[[#This Row],[Z]]="","",D675&amp;"."&amp;TEXT(E675,"000")&amp;"."&amp;TEXT(F675,"000")&amp;"."&amp;TEXT(G675,"000"))</f>
        <v>MR.C01.175.002</v>
      </c>
      <c r="C675" s="146"/>
      <c r="D675" s="147" t="s">
        <v>95</v>
      </c>
      <c r="E675" s="147" t="s">
        <v>96</v>
      </c>
      <c r="F675" s="147">
        <v>175</v>
      </c>
      <c r="G675" s="147">
        <v>2</v>
      </c>
      <c r="H675" s="147">
        <v>519036</v>
      </c>
      <c r="I675" s="147" t="s">
        <v>329</v>
      </c>
      <c r="J675" s="158">
        <v>4</v>
      </c>
      <c r="K675" s="147" t="s">
        <v>64</v>
      </c>
      <c r="L675" s="148" t="s">
        <v>134</v>
      </c>
      <c r="M675" s="147" t="s">
        <v>135</v>
      </c>
      <c r="N675" s="146" t="s">
        <v>91</v>
      </c>
      <c r="O675" s="146">
        <v>4</v>
      </c>
      <c r="P675" s="148">
        <v>4</v>
      </c>
      <c r="Q675" s="148"/>
      <c r="R675" s="147"/>
      <c r="S675" s="149">
        <f>TABLAINV[[#This Row],[Conteo Físico]]-TABLAINV[[#This Row],[Cant. UND]]</f>
        <v>0</v>
      </c>
      <c r="T6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5" s="150" t="str">
        <f>IFERROR(IF(MOD(TABLAINV[[#This Row],[C]],2)=0,"PAR","IMPAR"),"Zona")</f>
        <v>IMPAR</v>
      </c>
      <c r="W675" s="151"/>
      <c r="X675" s="152">
        <f>IFERROR(IF(TABLAINV[[#This Row],[Cant. UND]]=0,TABLAINV[[#This Row],[PMV]]*TABLAINV[[#This Row],[Conteo Físico]],TABLAINV[[#This Row],[PMV]]*TABLAINV[[#This Row],[Cant. UND]]),0)</f>
        <v>0</v>
      </c>
      <c r="Y675" s="152">
        <f>IFERROR(ABS(TABLAINV[[#This Row],[PMV]]*TABLAINV[[#This Row],[Diferencia]]),0)</f>
        <v>0</v>
      </c>
      <c r="Z675" s="153">
        <f>IFERROR(VLOOKUP(TABLAINV[[#This Row],[Codigo Estado]],unds!O:P,2,0),"PEND.")</f>
        <v>2001</v>
      </c>
      <c r="AA675" s="153" t="str">
        <f t="shared" si="34"/>
        <v>CD09</v>
      </c>
      <c r="AB675" s="159">
        <f t="shared" ca="1" si="35"/>
        <v>45828</v>
      </c>
    </row>
    <row r="676" spans="1:28" s="156" customFormat="1" ht="24" customHeight="1" x14ac:dyDescent="0.2">
      <c r="A676" s="157" t="str">
        <f t="shared" si="33"/>
        <v>MRC01</v>
      </c>
      <c r="B676" s="145" t="str">
        <f>IF(TABLAINV[[#This Row],[Z]]="","",D676&amp;"."&amp;TEXT(E676,"000")&amp;"."&amp;TEXT(F676,"000")&amp;"."&amp;TEXT(G676,"000"))</f>
        <v>MR.C01.177.001</v>
      </c>
      <c r="C676" s="146"/>
      <c r="D676" s="147" t="s">
        <v>95</v>
      </c>
      <c r="E676" s="147" t="s">
        <v>96</v>
      </c>
      <c r="F676" s="147">
        <v>177</v>
      </c>
      <c r="G676" s="147">
        <v>1</v>
      </c>
      <c r="H676" s="147">
        <v>201801</v>
      </c>
      <c r="I676" s="147" t="s">
        <v>330</v>
      </c>
      <c r="J676" s="158">
        <v>9</v>
      </c>
      <c r="K676" s="147" t="s">
        <v>64</v>
      </c>
      <c r="L676" s="148" t="s">
        <v>110</v>
      </c>
      <c r="M676" s="147" t="s">
        <v>135</v>
      </c>
      <c r="N676" s="146" t="s">
        <v>91</v>
      </c>
      <c r="O676" s="146">
        <v>9</v>
      </c>
      <c r="P676" s="148">
        <v>9</v>
      </c>
      <c r="Q676" s="148"/>
      <c r="R676" s="147"/>
      <c r="S676" s="149">
        <f>TABLAINV[[#This Row],[Conteo Físico]]-TABLAINV[[#This Row],[Cant. UND]]</f>
        <v>0</v>
      </c>
      <c r="T6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6" s="150" t="str">
        <f>IFERROR(IF(MOD(TABLAINV[[#This Row],[C]],2)=0,"PAR","IMPAR"),"Zona")</f>
        <v>IMPAR</v>
      </c>
      <c r="W676" s="151"/>
      <c r="X676" s="152">
        <f>IFERROR(IF(TABLAINV[[#This Row],[Cant. UND]]=0,TABLAINV[[#This Row],[PMV]]*TABLAINV[[#This Row],[Conteo Físico]],TABLAINV[[#This Row],[PMV]]*TABLAINV[[#This Row],[Cant. UND]]),0)</f>
        <v>0</v>
      </c>
      <c r="Y676" s="152">
        <f>IFERROR(ABS(TABLAINV[[#This Row],[PMV]]*TABLAINV[[#This Row],[Diferencia]]),0)</f>
        <v>0</v>
      </c>
      <c r="Z676" s="153">
        <f>IFERROR(VLOOKUP(TABLAINV[[#This Row],[Codigo Estado]],unds!O:P,2,0),"PEND.")</f>
        <v>2001</v>
      </c>
      <c r="AA676" s="153" t="str">
        <f t="shared" si="34"/>
        <v>CD09</v>
      </c>
      <c r="AB676" s="159">
        <f t="shared" ca="1" si="35"/>
        <v>45828</v>
      </c>
    </row>
    <row r="677" spans="1:28" s="156" customFormat="1" ht="24" customHeight="1" x14ac:dyDescent="0.2">
      <c r="A677" s="157" t="str">
        <f t="shared" si="33"/>
        <v>MRC01</v>
      </c>
      <c r="B677" s="145" t="str">
        <f>IF(TABLAINV[[#This Row],[Z]]="","",D677&amp;"."&amp;TEXT(E677,"000")&amp;"."&amp;TEXT(F677,"000")&amp;"."&amp;TEXT(G677,"000"))</f>
        <v>MR.C01.177.001</v>
      </c>
      <c r="C677" s="146"/>
      <c r="D677" s="147" t="s">
        <v>95</v>
      </c>
      <c r="E677" s="147" t="s">
        <v>96</v>
      </c>
      <c r="F677" s="147">
        <v>177</v>
      </c>
      <c r="G677" s="147">
        <v>1</v>
      </c>
      <c r="H677" s="147">
        <v>355398</v>
      </c>
      <c r="I677" s="147" t="s">
        <v>295</v>
      </c>
      <c r="J677" s="158">
        <v>6</v>
      </c>
      <c r="K677" s="147" t="s">
        <v>64</v>
      </c>
      <c r="L677" s="148" t="s">
        <v>113</v>
      </c>
      <c r="M677" s="147" t="s">
        <v>99</v>
      </c>
      <c r="N677" s="146" t="s">
        <v>91</v>
      </c>
      <c r="O677" s="146">
        <v>6</v>
      </c>
      <c r="P677" s="148">
        <v>6</v>
      </c>
      <c r="Q677" s="148"/>
      <c r="R677" s="147"/>
      <c r="S677" s="149">
        <f>TABLAINV[[#This Row],[Conteo Físico]]-TABLAINV[[#This Row],[Cant. UND]]</f>
        <v>0</v>
      </c>
      <c r="T6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7" s="150" t="str">
        <f>IFERROR(IF(MOD(TABLAINV[[#This Row],[C]],2)=0,"PAR","IMPAR"),"Zona")</f>
        <v>IMPAR</v>
      </c>
      <c r="W677" s="151"/>
      <c r="X677" s="152">
        <f>IFERROR(IF(TABLAINV[[#This Row],[Cant. UND]]=0,TABLAINV[[#This Row],[PMV]]*TABLAINV[[#This Row],[Conteo Físico]],TABLAINV[[#This Row],[PMV]]*TABLAINV[[#This Row],[Cant. UND]]),0)</f>
        <v>0</v>
      </c>
      <c r="Y677" s="152">
        <f>IFERROR(ABS(TABLAINV[[#This Row],[PMV]]*TABLAINV[[#This Row],[Diferencia]]),0)</f>
        <v>0</v>
      </c>
      <c r="Z677" s="153">
        <f>IFERROR(VLOOKUP(TABLAINV[[#This Row],[Codigo Estado]],unds!O:P,2,0),"PEND.")</f>
        <v>2001</v>
      </c>
      <c r="AA677" s="153" t="str">
        <f t="shared" si="34"/>
        <v>CD09</v>
      </c>
      <c r="AB677" s="159">
        <f t="shared" ca="1" si="35"/>
        <v>45828</v>
      </c>
    </row>
    <row r="678" spans="1:28" s="156" customFormat="1" ht="24" customHeight="1" x14ac:dyDescent="0.2">
      <c r="A678" s="157" t="str">
        <f t="shared" si="33"/>
        <v>MRC01</v>
      </c>
      <c r="B678" s="145" t="str">
        <f>IF(TABLAINV[[#This Row],[Z]]="","",D678&amp;"."&amp;TEXT(E678,"000")&amp;"."&amp;TEXT(F678,"000")&amp;"."&amp;TEXT(G678,"000"))</f>
        <v>MR.C01.177.001</v>
      </c>
      <c r="C678" s="146"/>
      <c r="D678" s="147" t="s">
        <v>95</v>
      </c>
      <c r="E678" s="147" t="s">
        <v>96</v>
      </c>
      <c r="F678" s="147">
        <v>177</v>
      </c>
      <c r="G678" s="147">
        <v>1</v>
      </c>
      <c r="H678" s="147">
        <v>43095</v>
      </c>
      <c r="I678" s="147" t="s">
        <v>331</v>
      </c>
      <c r="J678" s="158">
        <v>3</v>
      </c>
      <c r="K678" s="147" t="s">
        <v>64</v>
      </c>
      <c r="L678" s="148" t="s">
        <v>134</v>
      </c>
      <c r="M678" s="147" t="s">
        <v>135</v>
      </c>
      <c r="N678" s="146" t="s">
        <v>91</v>
      </c>
      <c r="O678" s="146">
        <v>3</v>
      </c>
      <c r="P678" s="148">
        <v>3</v>
      </c>
      <c r="Q678" s="148"/>
      <c r="R678" s="147"/>
      <c r="S678" s="149">
        <f>TABLAINV[[#This Row],[Conteo Físico]]-TABLAINV[[#This Row],[Cant. UND]]</f>
        <v>0</v>
      </c>
      <c r="T6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8" s="150" t="str">
        <f>IFERROR(IF(MOD(TABLAINV[[#This Row],[C]],2)=0,"PAR","IMPAR"),"Zona")</f>
        <v>IMPAR</v>
      </c>
      <c r="W678" s="151"/>
      <c r="X678" s="152">
        <f>IFERROR(IF(TABLAINV[[#This Row],[Cant. UND]]=0,TABLAINV[[#This Row],[PMV]]*TABLAINV[[#This Row],[Conteo Físico]],TABLAINV[[#This Row],[PMV]]*TABLAINV[[#This Row],[Cant. UND]]),0)</f>
        <v>0</v>
      </c>
      <c r="Y678" s="152">
        <f>IFERROR(ABS(TABLAINV[[#This Row],[PMV]]*TABLAINV[[#This Row],[Diferencia]]),0)</f>
        <v>0</v>
      </c>
      <c r="Z678" s="153">
        <f>IFERROR(VLOOKUP(TABLAINV[[#This Row],[Codigo Estado]],unds!O:P,2,0),"PEND.")</f>
        <v>2001</v>
      </c>
      <c r="AA678" s="153" t="str">
        <f t="shared" si="34"/>
        <v>CD09</v>
      </c>
      <c r="AB678" s="159">
        <f t="shared" ca="1" si="35"/>
        <v>45828</v>
      </c>
    </row>
    <row r="679" spans="1:28" s="156" customFormat="1" ht="24" customHeight="1" x14ac:dyDescent="0.2">
      <c r="A679" s="157" t="str">
        <f t="shared" si="33"/>
        <v>MRC01</v>
      </c>
      <c r="B679" s="145" t="str">
        <f>IF(TABLAINV[[#This Row],[Z]]="","",D679&amp;"."&amp;TEXT(E679,"000")&amp;"."&amp;TEXT(F679,"000")&amp;"."&amp;TEXT(G679,"000"))</f>
        <v>MR.C01.177.001</v>
      </c>
      <c r="C679" s="146"/>
      <c r="D679" s="147" t="s">
        <v>95</v>
      </c>
      <c r="E679" s="147" t="s">
        <v>96</v>
      </c>
      <c r="F679" s="147">
        <v>177</v>
      </c>
      <c r="G679" s="147">
        <v>1</v>
      </c>
      <c r="H679" s="147">
        <v>563849003</v>
      </c>
      <c r="I679" s="147" t="s">
        <v>332</v>
      </c>
      <c r="J679" s="158">
        <v>6</v>
      </c>
      <c r="K679" s="147" t="s">
        <v>64</v>
      </c>
      <c r="L679" s="148" t="s">
        <v>110</v>
      </c>
      <c r="M679" s="147" t="s">
        <v>135</v>
      </c>
      <c r="N679" s="146" t="s">
        <v>91</v>
      </c>
      <c r="O679" s="146">
        <v>6</v>
      </c>
      <c r="P679" s="148">
        <v>6</v>
      </c>
      <c r="Q679" s="148"/>
      <c r="R679" s="147"/>
      <c r="S679" s="149">
        <f>TABLAINV[[#This Row],[Conteo Físico]]-TABLAINV[[#This Row],[Cant. UND]]</f>
        <v>0</v>
      </c>
      <c r="T6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9" s="150" t="str">
        <f>IFERROR(IF(MOD(TABLAINV[[#This Row],[C]],2)=0,"PAR","IMPAR"),"Zona")</f>
        <v>IMPAR</v>
      </c>
      <c r="W679" s="151"/>
      <c r="X679" s="152">
        <f>IFERROR(IF(TABLAINV[[#This Row],[Cant. UND]]=0,TABLAINV[[#This Row],[PMV]]*TABLAINV[[#This Row],[Conteo Físico]],TABLAINV[[#This Row],[PMV]]*TABLAINV[[#This Row],[Cant. UND]]),0)</f>
        <v>0</v>
      </c>
      <c r="Y679" s="152">
        <f>IFERROR(ABS(TABLAINV[[#This Row],[PMV]]*TABLAINV[[#This Row],[Diferencia]]),0)</f>
        <v>0</v>
      </c>
      <c r="Z679" s="153">
        <f>IFERROR(VLOOKUP(TABLAINV[[#This Row],[Codigo Estado]],unds!O:P,2,0),"PEND.")</f>
        <v>2001</v>
      </c>
      <c r="AA679" s="153" t="str">
        <f t="shared" si="34"/>
        <v>CD09</v>
      </c>
      <c r="AB679" s="159">
        <f t="shared" ca="1" si="35"/>
        <v>45828</v>
      </c>
    </row>
    <row r="680" spans="1:28" s="156" customFormat="1" ht="24" customHeight="1" x14ac:dyDescent="0.2">
      <c r="A680" s="157" t="str">
        <f t="shared" si="33"/>
        <v>MRC01</v>
      </c>
      <c r="B680" s="145" t="str">
        <f>IF(TABLAINV[[#This Row],[Z]]="","",D680&amp;"."&amp;TEXT(E680,"000")&amp;"."&amp;TEXT(F680,"000")&amp;"."&amp;TEXT(G680,"000"))</f>
        <v>MR.C01.177.001</v>
      </c>
      <c r="C680" s="146"/>
      <c r="D680" s="147" t="s">
        <v>95</v>
      </c>
      <c r="E680" s="147" t="s">
        <v>96</v>
      </c>
      <c r="F680" s="147">
        <v>177</v>
      </c>
      <c r="G680" s="147">
        <v>1</v>
      </c>
      <c r="H680" s="147">
        <v>700053</v>
      </c>
      <c r="I680" s="147" t="s">
        <v>333</v>
      </c>
      <c r="J680" s="158">
        <v>1</v>
      </c>
      <c r="K680" s="147" t="s">
        <v>64</v>
      </c>
      <c r="L680" s="148" t="s">
        <v>117</v>
      </c>
      <c r="M680" s="147" t="s">
        <v>99</v>
      </c>
      <c r="N680" s="146" t="s">
        <v>91</v>
      </c>
      <c r="O680" s="146">
        <v>1</v>
      </c>
      <c r="P680" s="148">
        <v>1</v>
      </c>
      <c r="Q680" s="148"/>
      <c r="R680" s="147"/>
      <c r="S680" s="149">
        <f>TABLAINV[[#This Row],[Conteo Físico]]-TABLAINV[[#This Row],[Cant. UND]]</f>
        <v>0</v>
      </c>
      <c r="T6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0" s="150" t="str">
        <f>IFERROR(IF(MOD(TABLAINV[[#This Row],[C]],2)=0,"PAR","IMPAR"),"Zona")</f>
        <v>IMPAR</v>
      </c>
      <c r="W680" s="151"/>
      <c r="X680" s="152">
        <f>IFERROR(IF(TABLAINV[[#This Row],[Cant. UND]]=0,TABLAINV[[#This Row],[PMV]]*TABLAINV[[#This Row],[Conteo Físico]],TABLAINV[[#This Row],[PMV]]*TABLAINV[[#This Row],[Cant. UND]]),0)</f>
        <v>0</v>
      </c>
      <c r="Y680" s="152">
        <f>IFERROR(ABS(TABLAINV[[#This Row],[PMV]]*TABLAINV[[#This Row],[Diferencia]]),0)</f>
        <v>0</v>
      </c>
      <c r="Z680" s="153">
        <f>IFERROR(VLOOKUP(TABLAINV[[#This Row],[Codigo Estado]],unds!O:P,2,0),"PEND.")</f>
        <v>2001</v>
      </c>
      <c r="AA680" s="153" t="str">
        <f t="shared" si="34"/>
        <v>CD09</v>
      </c>
      <c r="AB680" s="159">
        <f t="shared" ca="1" si="35"/>
        <v>45828</v>
      </c>
    </row>
    <row r="681" spans="1:28" s="156" customFormat="1" ht="24" customHeight="1" x14ac:dyDescent="0.2">
      <c r="A681" s="157" t="str">
        <f t="shared" si="33"/>
        <v>MRC01</v>
      </c>
      <c r="B681" s="145" t="str">
        <f>IF(TABLAINV[[#This Row],[Z]]="","",D681&amp;"."&amp;TEXT(E681,"000")&amp;"."&amp;TEXT(F681,"000")&amp;"."&amp;TEXT(G681,"000"))</f>
        <v>MR.C01.177.001</v>
      </c>
      <c r="C681" s="146"/>
      <c r="D681" s="147" t="s">
        <v>95</v>
      </c>
      <c r="E681" s="147" t="s">
        <v>96</v>
      </c>
      <c r="F681" s="147">
        <v>177</v>
      </c>
      <c r="G681" s="147">
        <v>1</v>
      </c>
      <c r="H681" s="147">
        <v>755917</v>
      </c>
      <c r="I681" s="147" t="s">
        <v>292</v>
      </c>
      <c r="J681" s="158">
        <v>6</v>
      </c>
      <c r="K681" s="147" t="s">
        <v>64</v>
      </c>
      <c r="L681" s="148" t="s">
        <v>113</v>
      </c>
      <c r="M681" s="147" t="s">
        <v>99</v>
      </c>
      <c r="N681" s="146" t="s">
        <v>91</v>
      </c>
      <c r="O681" s="146">
        <v>6</v>
      </c>
      <c r="P681" s="148">
        <v>6</v>
      </c>
      <c r="Q681" s="148"/>
      <c r="R681" s="147"/>
      <c r="S681" s="149">
        <f>TABLAINV[[#This Row],[Conteo Físico]]-TABLAINV[[#This Row],[Cant. UND]]</f>
        <v>0</v>
      </c>
      <c r="T6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1" s="150" t="str">
        <f>IFERROR(IF(MOD(TABLAINV[[#This Row],[C]],2)=0,"PAR","IMPAR"),"Zona")</f>
        <v>IMPAR</v>
      </c>
      <c r="W681" s="151"/>
      <c r="X681" s="152">
        <f>IFERROR(IF(TABLAINV[[#This Row],[Cant. UND]]=0,TABLAINV[[#This Row],[PMV]]*TABLAINV[[#This Row],[Conteo Físico]],TABLAINV[[#This Row],[PMV]]*TABLAINV[[#This Row],[Cant. UND]]),0)</f>
        <v>0</v>
      </c>
      <c r="Y681" s="152">
        <f>IFERROR(ABS(TABLAINV[[#This Row],[PMV]]*TABLAINV[[#This Row],[Diferencia]]),0)</f>
        <v>0</v>
      </c>
      <c r="Z681" s="153">
        <f>IFERROR(VLOOKUP(TABLAINV[[#This Row],[Codigo Estado]],unds!O:P,2,0),"PEND.")</f>
        <v>2001</v>
      </c>
      <c r="AA681" s="153" t="str">
        <f t="shared" si="34"/>
        <v>CD09</v>
      </c>
      <c r="AB681" s="159">
        <f t="shared" ca="1" si="35"/>
        <v>45828</v>
      </c>
    </row>
    <row r="682" spans="1:28" s="156" customFormat="1" ht="24" customHeight="1" x14ac:dyDescent="0.2">
      <c r="A682" s="157" t="str">
        <f t="shared" si="33"/>
        <v>MRC01</v>
      </c>
      <c r="B682" s="145" t="str">
        <f>IF(TABLAINV[[#This Row],[Z]]="","",D682&amp;"."&amp;TEXT(E682,"000")&amp;"."&amp;TEXT(F682,"000")&amp;"."&amp;TEXT(G682,"000"))</f>
        <v>MR.C01.177.001</v>
      </c>
      <c r="C682" s="146"/>
      <c r="D682" s="147" t="s">
        <v>95</v>
      </c>
      <c r="E682" s="147" t="s">
        <v>96</v>
      </c>
      <c r="F682" s="147">
        <v>177</v>
      </c>
      <c r="G682" s="147">
        <v>1</v>
      </c>
      <c r="H682" s="147">
        <v>974361</v>
      </c>
      <c r="I682" s="147" t="s">
        <v>334</v>
      </c>
      <c r="J682" s="158">
        <v>3</v>
      </c>
      <c r="K682" s="147" t="s">
        <v>64</v>
      </c>
      <c r="L682" s="148" t="s">
        <v>117</v>
      </c>
      <c r="M682" s="147" t="s">
        <v>99</v>
      </c>
      <c r="N682" s="146" t="s">
        <v>91</v>
      </c>
      <c r="O682" s="146">
        <v>3</v>
      </c>
      <c r="P682" s="148">
        <v>3</v>
      </c>
      <c r="Q682" s="148"/>
      <c r="R682" s="147"/>
      <c r="S682" s="149">
        <f>TABLAINV[[#This Row],[Conteo Físico]]-TABLAINV[[#This Row],[Cant. UND]]</f>
        <v>0</v>
      </c>
      <c r="T6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2" s="150" t="str">
        <f>IFERROR(IF(MOD(TABLAINV[[#This Row],[C]],2)=0,"PAR","IMPAR"),"Zona")</f>
        <v>IMPAR</v>
      </c>
      <c r="W682" s="151"/>
      <c r="X682" s="152">
        <f>IFERROR(IF(TABLAINV[[#This Row],[Cant. UND]]=0,TABLAINV[[#This Row],[PMV]]*TABLAINV[[#This Row],[Conteo Físico]],TABLAINV[[#This Row],[PMV]]*TABLAINV[[#This Row],[Cant. UND]]),0)</f>
        <v>0</v>
      </c>
      <c r="Y682" s="152">
        <f>IFERROR(ABS(TABLAINV[[#This Row],[PMV]]*TABLAINV[[#This Row],[Diferencia]]),0)</f>
        <v>0</v>
      </c>
      <c r="Z682" s="153">
        <f>IFERROR(VLOOKUP(TABLAINV[[#This Row],[Codigo Estado]],unds!O:P,2,0),"PEND.")</f>
        <v>2001</v>
      </c>
      <c r="AA682" s="153" t="str">
        <f t="shared" si="34"/>
        <v>CD09</v>
      </c>
      <c r="AB682" s="159">
        <f t="shared" ca="1" si="35"/>
        <v>45828</v>
      </c>
    </row>
    <row r="683" spans="1:28" s="156" customFormat="1" ht="24" customHeight="1" x14ac:dyDescent="0.2">
      <c r="A683" s="157" t="str">
        <f t="shared" si="33"/>
        <v>MRC01</v>
      </c>
      <c r="B683" s="145" t="str">
        <f>IF(TABLAINV[[#This Row],[Z]]="","",D683&amp;"."&amp;TEXT(E683,"000")&amp;"."&amp;TEXT(F683,"000")&amp;"."&amp;TEXT(G683,"000"))</f>
        <v>MR.C01.177.002</v>
      </c>
      <c r="C683" s="146"/>
      <c r="D683" s="147" t="s">
        <v>95</v>
      </c>
      <c r="E683" s="147" t="s">
        <v>96</v>
      </c>
      <c r="F683" s="147">
        <v>177</v>
      </c>
      <c r="G683" s="147">
        <v>2</v>
      </c>
      <c r="H683" s="147">
        <v>1037084</v>
      </c>
      <c r="I683" s="147" t="s">
        <v>335</v>
      </c>
      <c r="J683" s="158">
        <v>1</v>
      </c>
      <c r="K683" s="147" t="s">
        <v>64</v>
      </c>
      <c r="L683" s="148" t="s">
        <v>244</v>
      </c>
      <c r="M683" s="147" t="s">
        <v>99</v>
      </c>
      <c r="N683" s="146" t="s">
        <v>91</v>
      </c>
      <c r="O683" s="146">
        <v>1</v>
      </c>
      <c r="P683" s="148">
        <v>1</v>
      </c>
      <c r="Q683" s="148"/>
      <c r="R683" s="147"/>
      <c r="S683" s="149">
        <f>TABLAINV[[#This Row],[Conteo Físico]]-TABLAINV[[#This Row],[Cant. UND]]</f>
        <v>0</v>
      </c>
      <c r="T6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3" s="150" t="str">
        <f>IFERROR(IF(MOD(TABLAINV[[#This Row],[C]],2)=0,"PAR","IMPAR"),"Zona")</f>
        <v>IMPAR</v>
      </c>
      <c r="W683" s="151"/>
      <c r="X683" s="152">
        <f>IFERROR(IF(TABLAINV[[#This Row],[Cant. UND]]=0,TABLAINV[[#This Row],[PMV]]*TABLAINV[[#This Row],[Conteo Físico]],TABLAINV[[#This Row],[PMV]]*TABLAINV[[#This Row],[Cant. UND]]),0)</f>
        <v>0</v>
      </c>
      <c r="Y683" s="152">
        <f>IFERROR(ABS(TABLAINV[[#This Row],[PMV]]*TABLAINV[[#This Row],[Diferencia]]),0)</f>
        <v>0</v>
      </c>
      <c r="Z683" s="153">
        <f>IFERROR(VLOOKUP(TABLAINV[[#This Row],[Codigo Estado]],unds!O:P,2,0),"PEND.")</f>
        <v>2001</v>
      </c>
      <c r="AA683" s="153" t="str">
        <f t="shared" si="34"/>
        <v>CD09</v>
      </c>
      <c r="AB683" s="159">
        <f t="shared" ca="1" si="35"/>
        <v>45828</v>
      </c>
    </row>
    <row r="684" spans="1:28" s="156" customFormat="1" ht="24" customHeight="1" x14ac:dyDescent="0.2">
      <c r="A684" s="157" t="str">
        <f t="shared" si="33"/>
        <v>MRC01</v>
      </c>
      <c r="B684" s="145" t="str">
        <f>IF(TABLAINV[[#This Row],[Z]]="","",D684&amp;"."&amp;TEXT(E684,"000")&amp;"."&amp;TEXT(F684,"000")&amp;"."&amp;TEXT(G684,"000"))</f>
        <v>MR.C01.177.002</v>
      </c>
      <c r="C684" s="146"/>
      <c r="D684" s="147" t="s">
        <v>95</v>
      </c>
      <c r="E684" s="147" t="s">
        <v>96</v>
      </c>
      <c r="F684" s="147">
        <v>177</v>
      </c>
      <c r="G684" s="147">
        <v>2</v>
      </c>
      <c r="H684" s="147">
        <v>1037084</v>
      </c>
      <c r="I684" s="147" t="s">
        <v>335</v>
      </c>
      <c r="J684" s="158">
        <v>2</v>
      </c>
      <c r="K684" s="147" t="s">
        <v>64</v>
      </c>
      <c r="L684" s="148" t="s">
        <v>244</v>
      </c>
      <c r="M684" s="147" t="s">
        <v>99</v>
      </c>
      <c r="N684" s="146" t="s">
        <v>91</v>
      </c>
      <c r="O684" s="146">
        <v>2</v>
      </c>
      <c r="P684" s="148">
        <v>2</v>
      </c>
      <c r="Q684" s="148"/>
      <c r="R684" s="147"/>
      <c r="S684" s="149">
        <f>TABLAINV[[#This Row],[Conteo Físico]]-TABLAINV[[#This Row],[Cant. UND]]</f>
        <v>0</v>
      </c>
      <c r="T6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4" s="150" t="str">
        <f>IFERROR(IF(MOD(TABLAINV[[#This Row],[C]],2)=0,"PAR","IMPAR"),"Zona")</f>
        <v>IMPAR</v>
      </c>
      <c r="W684" s="151"/>
      <c r="X684" s="152">
        <f>IFERROR(IF(TABLAINV[[#This Row],[Cant. UND]]=0,TABLAINV[[#This Row],[PMV]]*TABLAINV[[#This Row],[Conteo Físico]],TABLAINV[[#This Row],[PMV]]*TABLAINV[[#This Row],[Cant. UND]]),0)</f>
        <v>0</v>
      </c>
      <c r="Y684" s="152">
        <f>IFERROR(ABS(TABLAINV[[#This Row],[PMV]]*TABLAINV[[#This Row],[Diferencia]]),0)</f>
        <v>0</v>
      </c>
      <c r="Z684" s="153">
        <f>IFERROR(VLOOKUP(TABLAINV[[#This Row],[Codigo Estado]],unds!O:P,2,0),"PEND.")</f>
        <v>2001</v>
      </c>
      <c r="AA684" s="153" t="str">
        <f t="shared" si="34"/>
        <v>CD09</v>
      </c>
      <c r="AB684" s="159">
        <f t="shared" ca="1" si="35"/>
        <v>45828</v>
      </c>
    </row>
    <row r="685" spans="1:28" s="156" customFormat="1" ht="24" customHeight="1" x14ac:dyDescent="0.2">
      <c r="A685" s="157" t="str">
        <f t="shared" si="33"/>
        <v>MRC01</v>
      </c>
      <c r="B685" s="145" t="str">
        <f>IF(TABLAINV[[#This Row],[Z]]="","",D685&amp;"."&amp;TEXT(E685,"000")&amp;"."&amp;TEXT(F685,"000")&amp;"."&amp;TEXT(G685,"000"))</f>
        <v>MR.C01.177.002</v>
      </c>
      <c r="C685" s="146"/>
      <c r="D685" s="147" t="s">
        <v>95</v>
      </c>
      <c r="E685" s="147" t="s">
        <v>96</v>
      </c>
      <c r="F685" s="147">
        <v>177</v>
      </c>
      <c r="G685" s="147">
        <v>2</v>
      </c>
      <c r="H685" s="147">
        <v>17535</v>
      </c>
      <c r="I685" s="147" t="s">
        <v>336</v>
      </c>
      <c r="J685" s="158">
        <v>2</v>
      </c>
      <c r="K685" s="147" t="s">
        <v>64</v>
      </c>
      <c r="L685" s="148" t="s">
        <v>110</v>
      </c>
      <c r="M685" s="147" t="s">
        <v>135</v>
      </c>
      <c r="N685" s="146" t="s">
        <v>91</v>
      </c>
      <c r="O685" s="146">
        <v>2</v>
      </c>
      <c r="P685" s="148">
        <v>2</v>
      </c>
      <c r="Q685" s="148"/>
      <c r="R685" s="147"/>
      <c r="S685" s="149">
        <f>TABLAINV[[#This Row],[Conteo Físico]]-TABLAINV[[#This Row],[Cant. UND]]</f>
        <v>0</v>
      </c>
      <c r="T6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5" s="150" t="str">
        <f>IFERROR(IF(MOD(TABLAINV[[#This Row],[C]],2)=0,"PAR","IMPAR"),"Zona")</f>
        <v>IMPAR</v>
      </c>
      <c r="W685" s="151"/>
      <c r="X685" s="152">
        <f>IFERROR(IF(TABLAINV[[#This Row],[Cant. UND]]=0,TABLAINV[[#This Row],[PMV]]*TABLAINV[[#This Row],[Conteo Físico]],TABLAINV[[#This Row],[PMV]]*TABLAINV[[#This Row],[Cant. UND]]),0)</f>
        <v>0</v>
      </c>
      <c r="Y685" s="152">
        <f>IFERROR(ABS(TABLAINV[[#This Row],[PMV]]*TABLAINV[[#This Row],[Diferencia]]),0)</f>
        <v>0</v>
      </c>
      <c r="Z685" s="153">
        <f>IFERROR(VLOOKUP(TABLAINV[[#This Row],[Codigo Estado]],unds!O:P,2,0),"PEND.")</f>
        <v>2001</v>
      </c>
      <c r="AA685" s="153" t="str">
        <f t="shared" si="34"/>
        <v>CD09</v>
      </c>
      <c r="AB685" s="159">
        <f t="shared" ca="1" si="35"/>
        <v>45828</v>
      </c>
    </row>
    <row r="686" spans="1:28" s="156" customFormat="1" ht="24" customHeight="1" x14ac:dyDescent="0.2">
      <c r="A686" s="157" t="str">
        <f t="shared" si="33"/>
        <v>MRC01</v>
      </c>
      <c r="B686" s="145" t="str">
        <f>IF(TABLAINV[[#This Row],[Z]]="","",D686&amp;"."&amp;TEXT(E686,"000")&amp;"."&amp;TEXT(F686,"000")&amp;"."&amp;TEXT(G686,"000"))</f>
        <v>MR.C01.177.002</v>
      </c>
      <c r="C686" s="146"/>
      <c r="D686" s="147" t="s">
        <v>95</v>
      </c>
      <c r="E686" s="147" t="s">
        <v>96</v>
      </c>
      <c r="F686" s="147">
        <v>177</v>
      </c>
      <c r="G686" s="147">
        <v>2</v>
      </c>
      <c r="H686" s="147">
        <v>549451</v>
      </c>
      <c r="I686" s="147" t="s">
        <v>337</v>
      </c>
      <c r="J686" s="158">
        <v>3</v>
      </c>
      <c r="K686" s="147" t="s">
        <v>64</v>
      </c>
      <c r="L686" s="148" t="s">
        <v>117</v>
      </c>
      <c r="M686" s="147" t="s">
        <v>99</v>
      </c>
      <c r="N686" s="146" t="s">
        <v>91</v>
      </c>
      <c r="O686" s="146">
        <v>3</v>
      </c>
      <c r="P686" s="148">
        <v>3</v>
      </c>
      <c r="Q686" s="148"/>
      <c r="R686" s="147"/>
      <c r="S686" s="149">
        <f>TABLAINV[[#This Row],[Conteo Físico]]-TABLAINV[[#This Row],[Cant. UND]]</f>
        <v>0</v>
      </c>
      <c r="T6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6" s="150" t="str">
        <f>IFERROR(IF(MOD(TABLAINV[[#This Row],[C]],2)=0,"PAR","IMPAR"),"Zona")</f>
        <v>IMPAR</v>
      </c>
      <c r="W686" s="151"/>
      <c r="X686" s="152">
        <f>IFERROR(IF(TABLAINV[[#This Row],[Cant. UND]]=0,TABLAINV[[#This Row],[PMV]]*TABLAINV[[#This Row],[Conteo Físico]],TABLAINV[[#This Row],[PMV]]*TABLAINV[[#This Row],[Cant. UND]]),0)</f>
        <v>0</v>
      </c>
      <c r="Y686" s="152">
        <f>IFERROR(ABS(TABLAINV[[#This Row],[PMV]]*TABLAINV[[#This Row],[Diferencia]]),0)</f>
        <v>0</v>
      </c>
      <c r="Z686" s="153">
        <f>IFERROR(VLOOKUP(TABLAINV[[#This Row],[Codigo Estado]],unds!O:P,2,0),"PEND.")</f>
        <v>2001</v>
      </c>
      <c r="AA686" s="153" t="str">
        <f t="shared" si="34"/>
        <v>CD09</v>
      </c>
      <c r="AB686" s="159">
        <f t="shared" ca="1" si="35"/>
        <v>45828</v>
      </c>
    </row>
    <row r="687" spans="1:28" s="156" customFormat="1" ht="24" customHeight="1" x14ac:dyDescent="0.2">
      <c r="A687" s="157" t="str">
        <f t="shared" ref="A687:A750" si="36">D687&amp;E687</f>
        <v>MRC01</v>
      </c>
      <c r="B687" s="145" t="str">
        <f>IF(TABLAINV[[#This Row],[Z]]="","",D687&amp;"."&amp;TEXT(E687,"000")&amp;"."&amp;TEXT(F687,"000")&amp;"."&amp;TEXT(G687,"000"))</f>
        <v>MR.C01.177.002</v>
      </c>
      <c r="C687" s="146"/>
      <c r="D687" s="147" t="s">
        <v>95</v>
      </c>
      <c r="E687" s="147" t="s">
        <v>96</v>
      </c>
      <c r="F687" s="147">
        <v>177</v>
      </c>
      <c r="G687" s="147">
        <v>2</v>
      </c>
      <c r="H687" s="147">
        <v>720433</v>
      </c>
      <c r="I687" s="147" t="s">
        <v>338</v>
      </c>
      <c r="J687" s="158">
        <v>12</v>
      </c>
      <c r="K687" s="147" t="s">
        <v>64</v>
      </c>
      <c r="L687" s="148" t="s">
        <v>98</v>
      </c>
      <c r="M687" s="147" t="s">
        <v>99</v>
      </c>
      <c r="N687" s="146" t="s">
        <v>91</v>
      </c>
      <c r="O687" s="146">
        <v>12</v>
      </c>
      <c r="P687" s="148">
        <v>12</v>
      </c>
      <c r="Q687" s="148"/>
      <c r="R687" s="147"/>
      <c r="S687" s="149">
        <f>TABLAINV[[#This Row],[Conteo Físico]]-TABLAINV[[#This Row],[Cant. UND]]</f>
        <v>0</v>
      </c>
      <c r="T6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7" s="150" t="str">
        <f>IFERROR(IF(MOD(TABLAINV[[#This Row],[C]],2)=0,"PAR","IMPAR"),"Zona")</f>
        <v>IMPAR</v>
      </c>
      <c r="W687" s="151"/>
      <c r="X687" s="152">
        <f>IFERROR(IF(TABLAINV[[#This Row],[Cant. UND]]=0,TABLAINV[[#This Row],[PMV]]*TABLAINV[[#This Row],[Conteo Físico]],TABLAINV[[#This Row],[PMV]]*TABLAINV[[#This Row],[Cant. UND]]),0)</f>
        <v>0</v>
      </c>
      <c r="Y687" s="152">
        <f>IFERROR(ABS(TABLAINV[[#This Row],[PMV]]*TABLAINV[[#This Row],[Diferencia]]),0)</f>
        <v>0</v>
      </c>
      <c r="Z687" s="153">
        <f>IFERROR(VLOOKUP(TABLAINV[[#This Row],[Codigo Estado]],unds!O:P,2,0),"PEND.")</f>
        <v>2001</v>
      </c>
      <c r="AA687" s="153" t="str">
        <f t="shared" ref="AA687:AA750" si="37">$AA$1</f>
        <v>CD09</v>
      </c>
      <c r="AB687" s="159">
        <f t="shared" ref="AB687:AB750" ca="1" si="38">TODAY()</f>
        <v>45828</v>
      </c>
    </row>
    <row r="688" spans="1:28" s="156" customFormat="1" ht="24" customHeight="1" x14ac:dyDescent="0.2">
      <c r="A688" s="157" t="str">
        <f t="shared" si="36"/>
        <v>MRC01</v>
      </c>
      <c r="B688" s="145" t="str">
        <f>IF(TABLAINV[[#This Row],[Z]]="","",D688&amp;"."&amp;TEXT(E688,"000")&amp;"."&amp;TEXT(F688,"000")&amp;"."&amp;TEXT(G688,"000"))</f>
        <v>MR.C01.177.002</v>
      </c>
      <c r="C688" s="146"/>
      <c r="D688" s="147" t="s">
        <v>95</v>
      </c>
      <c r="E688" s="147" t="s">
        <v>96</v>
      </c>
      <c r="F688" s="147">
        <v>177</v>
      </c>
      <c r="G688" s="147">
        <v>2</v>
      </c>
      <c r="H688" s="147">
        <v>768477</v>
      </c>
      <c r="I688" s="147" t="s">
        <v>339</v>
      </c>
      <c r="J688" s="158">
        <v>4</v>
      </c>
      <c r="K688" s="147" t="s">
        <v>64</v>
      </c>
      <c r="L688" s="148" t="s">
        <v>117</v>
      </c>
      <c r="M688" s="147" t="s">
        <v>99</v>
      </c>
      <c r="N688" s="146" t="s">
        <v>91</v>
      </c>
      <c r="O688" s="146">
        <v>4</v>
      </c>
      <c r="P688" s="148">
        <v>4</v>
      </c>
      <c r="Q688" s="148"/>
      <c r="R688" s="147"/>
      <c r="S688" s="149">
        <f>TABLAINV[[#This Row],[Conteo Físico]]-TABLAINV[[#This Row],[Cant. UND]]</f>
        <v>0</v>
      </c>
      <c r="T6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8" s="150" t="str">
        <f>IFERROR(IF(MOD(TABLAINV[[#This Row],[C]],2)=0,"PAR","IMPAR"),"Zona")</f>
        <v>IMPAR</v>
      </c>
      <c r="W688" s="151"/>
      <c r="X688" s="152">
        <f>IFERROR(IF(TABLAINV[[#This Row],[Cant. UND]]=0,TABLAINV[[#This Row],[PMV]]*TABLAINV[[#This Row],[Conteo Físico]],TABLAINV[[#This Row],[PMV]]*TABLAINV[[#This Row],[Cant. UND]]),0)</f>
        <v>0</v>
      </c>
      <c r="Y688" s="152">
        <f>IFERROR(ABS(TABLAINV[[#This Row],[PMV]]*TABLAINV[[#This Row],[Diferencia]]),0)</f>
        <v>0</v>
      </c>
      <c r="Z688" s="153">
        <f>IFERROR(VLOOKUP(TABLAINV[[#This Row],[Codigo Estado]],unds!O:P,2,0),"PEND.")</f>
        <v>2001</v>
      </c>
      <c r="AA688" s="153" t="str">
        <f t="shared" si="37"/>
        <v>CD09</v>
      </c>
      <c r="AB688" s="159">
        <f t="shared" ca="1" si="38"/>
        <v>45828</v>
      </c>
    </row>
    <row r="689" spans="1:28" s="156" customFormat="1" ht="24" customHeight="1" x14ac:dyDescent="0.2">
      <c r="A689" s="157" t="str">
        <f t="shared" si="36"/>
        <v>MRC01</v>
      </c>
      <c r="B689" s="145" t="str">
        <f>IF(TABLAINV[[#This Row],[Z]]="","",D689&amp;"."&amp;TEXT(E689,"000")&amp;"."&amp;TEXT(F689,"000")&amp;"."&amp;TEXT(G689,"000"))</f>
        <v>MR.C01.177.002</v>
      </c>
      <c r="C689" s="146"/>
      <c r="D689" s="147" t="s">
        <v>95</v>
      </c>
      <c r="E689" s="147" t="s">
        <v>96</v>
      </c>
      <c r="F689" s="147">
        <v>177</v>
      </c>
      <c r="G689" s="147">
        <v>2</v>
      </c>
      <c r="H689" s="147">
        <v>779260</v>
      </c>
      <c r="I689" s="147" t="s">
        <v>340</v>
      </c>
      <c r="J689" s="158">
        <v>2</v>
      </c>
      <c r="K689" s="147" t="s">
        <v>64</v>
      </c>
      <c r="L689" s="148" t="s">
        <v>117</v>
      </c>
      <c r="M689" s="147" t="s">
        <v>99</v>
      </c>
      <c r="N689" s="146" t="s">
        <v>91</v>
      </c>
      <c r="O689" s="146">
        <v>2</v>
      </c>
      <c r="P689" s="148">
        <v>2</v>
      </c>
      <c r="Q689" s="148"/>
      <c r="R689" s="147"/>
      <c r="S689" s="149">
        <f>TABLAINV[[#This Row],[Conteo Físico]]-TABLAINV[[#This Row],[Cant. UND]]</f>
        <v>0</v>
      </c>
      <c r="T6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9" s="150" t="str">
        <f>IFERROR(IF(MOD(TABLAINV[[#This Row],[C]],2)=0,"PAR","IMPAR"),"Zona")</f>
        <v>IMPAR</v>
      </c>
      <c r="W689" s="151"/>
      <c r="X689" s="152">
        <f>IFERROR(IF(TABLAINV[[#This Row],[Cant. UND]]=0,TABLAINV[[#This Row],[PMV]]*TABLAINV[[#This Row],[Conteo Físico]],TABLAINV[[#This Row],[PMV]]*TABLAINV[[#This Row],[Cant. UND]]),0)</f>
        <v>0</v>
      </c>
      <c r="Y689" s="152">
        <f>IFERROR(ABS(TABLAINV[[#This Row],[PMV]]*TABLAINV[[#This Row],[Diferencia]]),0)</f>
        <v>0</v>
      </c>
      <c r="Z689" s="153">
        <f>IFERROR(VLOOKUP(TABLAINV[[#This Row],[Codigo Estado]],unds!O:P,2,0),"PEND.")</f>
        <v>2001</v>
      </c>
      <c r="AA689" s="153" t="str">
        <f t="shared" si="37"/>
        <v>CD09</v>
      </c>
      <c r="AB689" s="159">
        <f t="shared" ca="1" si="38"/>
        <v>45828</v>
      </c>
    </row>
    <row r="690" spans="1:28" s="156" customFormat="1" ht="24" customHeight="1" x14ac:dyDescent="0.2">
      <c r="A690" s="157" t="str">
        <f t="shared" si="36"/>
        <v>MRC01</v>
      </c>
      <c r="B690" s="145" t="str">
        <f>IF(TABLAINV[[#This Row],[Z]]="","",D690&amp;"."&amp;TEXT(E690,"000")&amp;"."&amp;TEXT(F690,"000")&amp;"."&amp;TEXT(G690,"000"))</f>
        <v>MR.C01.177.002</v>
      </c>
      <c r="C690" s="146"/>
      <c r="D690" s="147" t="s">
        <v>95</v>
      </c>
      <c r="E690" s="147" t="s">
        <v>96</v>
      </c>
      <c r="F690" s="147">
        <v>177</v>
      </c>
      <c r="G690" s="147">
        <v>2</v>
      </c>
      <c r="H690" s="147">
        <v>902565</v>
      </c>
      <c r="I690" s="147" t="s">
        <v>341</v>
      </c>
      <c r="J690" s="158">
        <v>3</v>
      </c>
      <c r="K690" s="147" t="s">
        <v>64</v>
      </c>
      <c r="L690" s="148" t="s">
        <v>115</v>
      </c>
      <c r="M690" s="147" t="s">
        <v>99</v>
      </c>
      <c r="N690" s="146" t="s">
        <v>91</v>
      </c>
      <c r="O690" s="146">
        <v>3</v>
      </c>
      <c r="P690" s="148">
        <v>3</v>
      </c>
      <c r="Q690" s="148"/>
      <c r="R690" s="147"/>
      <c r="S690" s="149">
        <f>TABLAINV[[#This Row],[Conteo Físico]]-TABLAINV[[#This Row],[Cant. UND]]</f>
        <v>0</v>
      </c>
      <c r="T6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0" s="150" t="str">
        <f>IFERROR(IF(MOD(TABLAINV[[#This Row],[C]],2)=0,"PAR","IMPAR"),"Zona")</f>
        <v>IMPAR</v>
      </c>
      <c r="W690" s="151"/>
      <c r="X690" s="152">
        <f>IFERROR(IF(TABLAINV[[#This Row],[Cant. UND]]=0,TABLAINV[[#This Row],[PMV]]*TABLAINV[[#This Row],[Conteo Físico]],TABLAINV[[#This Row],[PMV]]*TABLAINV[[#This Row],[Cant. UND]]),0)</f>
        <v>0</v>
      </c>
      <c r="Y690" s="152">
        <f>IFERROR(ABS(TABLAINV[[#This Row],[PMV]]*TABLAINV[[#This Row],[Diferencia]]),0)</f>
        <v>0</v>
      </c>
      <c r="Z690" s="153">
        <f>IFERROR(VLOOKUP(TABLAINV[[#This Row],[Codigo Estado]],unds!O:P,2,0),"PEND.")</f>
        <v>2001</v>
      </c>
      <c r="AA690" s="153" t="str">
        <f t="shared" si="37"/>
        <v>CD09</v>
      </c>
      <c r="AB690" s="159">
        <f t="shared" ca="1" si="38"/>
        <v>45828</v>
      </c>
    </row>
    <row r="691" spans="1:28" s="156" customFormat="1" ht="24" customHeight="1" x14ac:dyDescent="0.2">
      <c r="A691" s="157" t="str">
        <f t="shared" si="36"/>
        <v>MRC01</v>
      </c>
      <c r="B691" s="145" t="str">
        <f>IF(TABLAINV[[#This Row],[Z]]="","",D691&amp;"."&amp;TEXT(E691,"000")&amp;"."&amp;TEXT(F691,"000")&amp;"."&amp;TEXT(G691,"000"))</f>
        <v>MR.C01.183.001</v>
      </c>
      <c r="C691" s="146"/>
      <c r="D691" s="147" t="s">
        <v>95</v>
      </c>
      <c r="E691" s="147" t="s">
        <v>96</v>
      </c>
      <c r="F691" s="147">
        <v>183</v>
      </c>
      <c r="G691" s="147">
        <v>1</v>
      </c>
      <c r="H691" s="147">
        <v>181139</v>
      </c>
      <c r="I691" s="147" t="s">
        <v>342</v>
      </c>
      <c r="J691" s="158">
        <v>1</v>
      </c>
      <c r="K691" s="147" t="s">
        <v>64</v>
      </c>
      <c r="L691" s="148" t="s">
        <v>110</v>
      </c>
      <c r="M691" s="147" t="s">
        <v>135</v>
      </c>
      <c r="N691" s="146" t="s">
        <v>91</v>
      </c>
      <c r="O691" s="146">
        <v>1</v>
      </c>
      <c r="P691" s="148">
        <v>1</v>
      </c>
      <c r="Q691" s="148"/>
      <c r="R691" s="147"/>
      <c r="S691" s="149">
        <f>TABLAINV[[#This Row],[Conteo Físico]]-TABLAINV[[#This Row],[Cant. UND]]</f>
        <v>0</v>
      </c>
      <c r="T6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1" s="150" t="str">
        <f>IFERROR(IF(MOD(TABLAINV[[#This Row],[C]],2)=0,"PAR","IMPAR"),"Zona")</f>
        <v>IMPAR</v>
      </c>
      <c r="W691" s="151"/>
      <c r="X691" s="152">
        <f>IFERROR(IF(TABLAINV[[#This Row],[Cant. UND]]=0,TABLAINV[[#This Row],[PMV]]*TABLAINV[[#This Row],[Conteo Físico]],TABLAINV[[#This Row],[PMV]]*TABLAINV[[#This Row],[Cant. UND]]),0)</f>
        <v>0</v>
      </c>
      <c r="Y691" s="152">
        <f>IFERROR(ABS(TABLAINV[[#This Row],[PMV]]*TABLAINV[[#This Row],[Diferencia]]),0)</f>
        <v>0</v>
      </c>
      <c r="Z691" s="153">
        <f>IFERROR(VLOOKUP(TABLAINV[[#This Row],[Codigo Estado]],unds!O:P,2,0),"PEND.")</f>
        <v>2001</v>
      </c>
      <c r="AA691" s="153" t="str">
        <f t="shared" si="37"/>
        <v>CD09</v>
      </c>
      <c r="AB691" s="159">
        <f t="shared" ca="1" si="38"/>
        <v>45828</v>
      </c>
    </row>
    <row r="692" spans="1:28" s="156" customFormat="1" ht="24" customHeight="1" x14ac:dyDescent="0.2">
      <c r="A692" s="157" t="str">
        <f t="shared" si="36"/>
        <v>MRC01</v>
      </c>
      <c r="B692" s="145" t="str">
        <f>IF(TABLAINV[[#This Row],[Z]]="","",D692&amp;"."&amp;TEXT(E692,"000")&amp;"."&amp;TEXT(F692,"000")&amp;"."&amp;TEXT(G692,"000"))</f>
        <v>MR.C01.183.001</v>
      </c>
      <c r="C692" s="146"/>
      <c r="D692" s="147" t="s">
        <v>95</v>
      </c>
      <c r="E692" s="147" t="s">
        <v>96</v>
      </c>
      <c r="F692" s="147">
        <v>183</v>
      </c>
      <c r="G692" s="147">
        <v>1</v>
      </c>
      <c r="H692" s="147">
        <v>215669003</v>
      </c>
      <c r="I692" s="147" t="s">
        <v>343</v>
      </c>
      <c r="J692" s="158">
        <v>2</v>
      </c>
      <c r="K692" s="147" t="s">
        <v>64</v>
      </c>
      <c r="L692" s="148" t="s">
        <v>113</v>
      </c>
      <c r="M692" s="147" t="s">
        <v>99</v>
      </c>
      <c r="N692" s="146" t="s">
        <v>91</v>
      </c>
      <c r="O692" s="146">
        <v>2</v>
      </c>
      <c r="P692" s="148">
        <v>2</v>
      </c>
      <c r="Q692" s="148"/>
      <c r="R692" s="147"/>
      <c r="S692" s="149">
        <f>TABLAINV[[#This Row],[Conteo Físico]]-TABLAINV[[#This Row],[Cant. UND]]</f>
        <v>0</v>
      </c>
      <c r="T6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2" s="150" t="str">
        <f>IFERROR(IF(MOD(TABLAINV[[#This Row],[C]],2)=0,"PAR","IMPAR"),"Zona")</f>
        <v>IMPAR</v>
      </c>
      <c r="W692" s="151"/>
      <c r="X692" s="152">
        <f>IFERROR(IF(TABLAINV[[#This Row],[Cant. UND]]=0,TABLAINV[[#This Row],[PMV]]*TABLAINV[[#This Row],[Conteo Físico]],TABLAINV[[#This Row],[PMV]]*TABLAINV[[#This Row],[Cant. UND]]),0)</f>
        <v>0</v>
      </c>
      <c r="Y692" s="152">
        <f>IFERROR(ABS(TABLAINV[[#This Row],[PMV]]*TABLAINV[[#This Row],[Diferencia]]),0)</f>
        <v>0</v>
      </c>
      <c r="Z692" s="153">
        <f>IFERROR(VLOOKUP(TABLAINV[[#This Row],[Codigo Estado]],unds!O:P,2,0),"PEND.")</f>
        <v>2001</v>
      </c>
      <c r="AA692" s="153" t="str">
        <f t="shared" si="37"/>
        <v>CD09</v>
      </c>
      <c r="AB692" s="159">
        <f t="shared" ca="1" si="38"/>
        <v>45828</v>
      </c>
    </row>
    <row r="693" spans="1:28" s="156" customFormat="1" ht="24" customHeight="1" x14ac:dyDescent="0.2">
      <c r="A693" s="157" t="str">
        <f t="shared" si="36"/>
        <v>MRC01</v>
      </c>
      <c r="B693" s="145" t="str">
        <f>IF(TABLAINV[[#This Row],[Z]]="","",D693&amp;"."&amp;TEXT(E693,"000")&amp;"."&amp;TEXT(F693,"000")&amp;"."&amp;TEXT(G693,"000"))</f>
        <v>MR.C01.183.001</v>
      </c>
      <c r="C693" s="146"/>
      <c r="D693" s="147" t="s">
        <v>95</v>
      </c>
      <c r="E693" s="147" t="s">
        <v>96</v>
      </c>
      <c r="F693" s="147">
        <v>183</v>
      </c>
      <c r="G693" s="147">
        <v>1</v>
      </c>
      <c r="H693" s="147">
        <v>768065</v>
      </c>
      <c r="I693" s="147" t="s">
        <v>344</v>
      </c>
      <c r="J693" s="158">
        <v>5</v>
      </c>
      <c r="K693" s="147" t="s">
        <v>64</v>
      </c>
      <c r="L693" s="148" t="s">
        <v>117</v>
      </c>
      <c r="M693" s="147" t="s">
        <v>99</v>
      </c>
      <c r="N693" s="146" t="s">
        <v>91</v>
      </c>
      <c r="O693" s="146">
        <v>5</v>
      </c>
      <c r="P693" s="148">
        <v>5</v>
      </c>
      <c r="Q693" s="148"/>
      <c r="R693" s="147"/>
      <c r="S693" s="149">
        <f>TABLAINV[[#This Row],[Conteo Físico]]-TABLAINV[[#This Row],[Cant. UND]]</f>
        <v>0</v>
      </c>
      <c r="T6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3" s="150" t="str">
        <f>IFERROR(IF(MOD(TABLAINV[[#This Row],[C]],2)=0,"PAR","IMPAR"),"Zona")</f>
        <v>IMPAR</v>
      </c>
      <c r="W693" s="151"/>
      <c r="X693" s="152">
        <f>IFERROR(IF(TABLAINV[[#This Row],[Cant. UND]]=0,TABLAINV[[#This Row],[PMV]]*TABLAINV[[#This Row],[Conteo Físico]],TABLAINV[[#This Row],[PMV]]*TABLAINV[[#This Row],[Cant. UND]]),0)</f>
        <v>0</v>
      </c>
      <c r="Y693" s="152">
        <f>IFERROR(ABS(TABLAINV[[#This Row],[PMV]]*TABLAINV[[#This Row],[Diferencia]]),0)</f>
        <v>0</v>
      </c>
      <c r="Z693" s="153">
        <f>IFERROR(VLOOKUP(TABLAINV[[#This Row],[Codigo Estado]],unds!O:P,2,0),"PEND.")</f>
        <v>2001</v>
      </c>
      <c r="AA693" s="153" t="str">
        <f t="shared" si="37"/>
        <v>CD09</v>
      </c>
      <c r="AB693" s="159">
        <f t="shared" ca="1" si="38"/>
        <v>45828</v>
      </c>
    </row>
    <row r="694" spans="1:28" s="156" customFormat="1" ht="24" customHeight="1" x14ac:dyDescent="0.2">
      <c r="A694" s="157" t="str">
        <f t="shared" si="36"/>
        <v>MRC01</v>
      </c>
      <c r="B694" s="145" t="str">
        <f>IF(TABLAINV[[#This Row],[Z]]="","",D694&amp;"."&amp;TEXT(E694,"000")&amp;"."&amp;TEXT(F694,"000")&amp;"."&amp;TEXT(G694,"000"))</f>
        <v>MR.C01.183.001</v>
      </c>
      <c r="C694" s="146"/>
      <c r="D694" s="147" t="s">
        <v>95</v>
      </c>
      <c r="E694" s="147" t="s">
        <v>96</v>
      </c>
      <c r="F694" s="147">
        <v>183</v>
      </c>
      <c r="G694" s="147">
        <v>1</v>
      </c>
      <c r="H694" s="147">
        <v>974360</v>
      </c>
      <c r="I694" s="147" t="s">
        <v>345</v>
      </c>
      <c r="J694" s="158">
        <v>9</v>
      </c>
      <c r="K694" s="147" t="s">
        <v>64</v>
      </c>
      <c r="L694" s="148" t="s">
        <v>115</v>
      </c>
      <c r="M694" s="147" t="s">
        <v>99</v>
      </c>
      <c r="N694" s="146" t="s">
        <v>91</v>
      </c>
      <c r="O694" s="146">
        <v>9</v>
      </c>
      <c r="P694" s="148">
        <v>9</v>
      </c>
      <c r="Q694" s="148"/>
      <c r="R694" s="147"/>
      <c r="S694" s="149">
        <f>TABLAINV[[#This Row],[Conteo Físico]]-TABLAINV[[#This Row],[Cant. UND]]</f>
        <v>0</v>
      </c>
      <c r="T6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4" s="150" t="str">
        <f>IFERROR(IF(MOD(TABLAINV[[#This Row],[C]],2)=0,"PAR","IMPAR"),"Zona")</f>
        <v>IMPAR</v>
      </c>
      <c r="W694" s="151"/>
      <c r="X694" s="152">
        <f>IFERROR(IF(TABLAINV[[#This Row],[Cant. UND]]=0,TABLAINV[[#This Row],[PMV]]*TABLAINV[[#This Row],[Conteo Físico]],TABLAINV[[#This Row],[PMV]]*TABLAINV[[#This Row],[Cant. UND]]),0)</f>
        <v>0</v>
      </c>
      <c r="Y694" s="152">
        <f>IFERROR(ABS(TABLAINV[[#This Row],[PMV]]*TABLAINV[[#This Row],[Diferencia]]),0)</f>
        <v>0</v>
      </c>
      <c r="Z694" s="153">
        <f>IFERROR(VLOOKUP(TABLAINV[[#This Row],[Codigo Estado]],unds!O:P,2,0),"PEND.")</f>
        <v>2001</v>
      </c>
      <c r="AA694" s="153" t="str">
        <f t="shared" si="37"/>
        <v>CD09</v>
      </c>
      <c r="AB694" s="159">
        <f t="shared" ca="1" si="38"/>
        <v>45828</v>
      </c>
    </row>
    <row r="695" spans="1:28" s="156" customFormat="1" ht="24" customHeight="1" x14ac:dyDescent="0.2">
      <c r="A695" s="157" t="str">
        <f t="shared" si="36"/>
        <v>MRC01</v>
      </c>
      <c r="B695" s="145" t="str">
        <f>IF(TABLAINV[[#This Row],[Z]]="","",D695&amp;"."&amp;TEXT(E695,"000")&amp;"."&amp;TEXT(F695,"000")&amp;"."&amp;TEXT(G695,"000"))</f>
        <v>MR.C01.183.002</v>
      </c>
      <c r="C695" s="146"/>
      <c r="D695" s="147" t="s">
        <v>95</v>
      </c>
      <c r="E695" s="147" t="s">
        <v>96</v>
      </c>
      <c r="F695" s="147">
        <v>183</v>
      </c>
      <c r="G695" s="147">
        <v>2</v>
      </c>
      <c r="H695" s="147">
        <v>186265</v>
      </c>
      <c r="I695" s="147" t="s">
        <v>346</v>
      </c>
      <c r="J695" s="158">
        <v>6</v>
      </c>
      <c r="K695" s="147" t="s">
        <v>64</v>
      </c>
      <c r="L695" s="148" t="s">
        <v>110</v>
      </c>
      <c r="M695" s="147" t="s">
        <v>135</v>
      </c>
      <c r="N695" s="146" t="s">
        <v>91</v>
      </c>
      <c r="O695" s="146">
        <v>6</v>
      </c>
      <c r="P695" s="148">
        <v>6</v>
      </c>
      <c r="Q695" s="148"/>
      <c r="R695" s="147"/>
      <c r="S695" s="149">
        <f>TABLAINV[[#This Row],[Conteo Físico]]-TABLAINV[[#This Row],[Cant. UND]]</f>
        <v>0</v>
      </c>
      <c r="T6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5" s="150" t="str">
        <f>IFERROR(IF(MOD(TABLAINV[[#This Row],[C]],2)=0,"PAR","IMPAR"),"Zona")</f>
        <v>IMPAR</v>
      </c>
      <c r="W695" s="151"/>
      <c r="X695" s="152">
        <f>IFERROR(IF(TABLAINV[[#This Row],[Cant. UND]]=0,TABLAINV[[#This Row],[PMV]]*TABLAINV[[#This Row],[Conteo Físico]],TABLAINV[[#This Row],[PMV]]*TABLAINV[[#This Row],[Cant. UND]]),0)</f>
        <v>0</v>
      </c>
      <c r="Y695" s="152">
        <f>IFERROR(ABS(TABLAINV[[#This Row],[PMV]]*TABLAINV[[#This Row],[Diferencia]]),0)</f>
        <v>0</v>
      </c>
      <c r="Z695" s="153">
        <f>IFERROR(VLOOKUP(TABLAINV[[#This Row],[Codigo Estado]],unds!O:P,2,0),"PEND.")</f>
        <v>2001</v>
      </c>
      <c r="AA695" s="153" t="str">
        <f t="shared" si="37"/>
        <v>CD09</v>
      </c>
      <c r="AB695" s="159">
        <f t="shared" ca="1" si="38"/>
        <v>45828</v>
      </c>
    </row>
    <row r="696" spans="1:28" s="156" customFormat="1" ht="24" customHeight="1" x14ac:dyDescent="0.2">
      <c r="A696" s="157" t="str">
        <f t="shared" si="36"/>
        <v>MRC01</v>
      </c>
      <c r="B696" s="145" t="str">
        <f>IF(TABLAINV[[#This Row],[Z]]="","",D696&amp;"."&amp;TEXT(E696,"000")&amp;"."&amp;TEXT(F696,"000")&amp;"."&amp;TEXT(G696,"000"))</f>
        <v>MR.C01.183.002</v>
      </c>
      <c r="C696" s="146"/>
      <c r="D696" s="147" t="s">
        <v>95</v>
      </c>
      <c r="E696" s="147" t="s">
        <v>96</v>
      </c>
      <c r="F696" s="147">
        <v>183</v>
      </c>
      <c r="G696" s="147">
        <v>2</v>
      </c>
      <c r="H696" s="147">
        <v>515989</v>
      </c>
      <c r="I696" s="147" t="s">
        <v>347</v>
      </c>
      <c r="J696" s="158">
        <v>4</v>
      </c>
      <c r="K696" s="147" t="s">
        <v>64</v>
      </c>
      <c r="L696" s="148" t="s">
        <v>134</v>
      </c>
      <c r="M696" s="147" t="s">
        <v>135</v>
      </c>
      <c r="N696" s="146" t="s">
        <v>91</v>
      </c>
      <c r="O696" s="146">
        <v>4</v>
      </c>
      <c r="P696" s="148">
        <v>4</v>
      </c>
      <c r="Q696" s="148"/>
      <c r="R696" s="147"/>
      <c r="S696" s="149">
        <f>TABLAINV[[#This Row],[Conteo Físico]]-TABLAINV[[#This Row],[Cant. UND]]</f>
        <v>0</v>
      </c>
      <c r="T6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6" s="150" t="str">
        <f>IFERROR(IF(MOD(TABLAINV[[#This Row],[C]],2)=0,"PAR","IMPAR"),"Zona")</f>
        <v>IMPAR</v>
      </c>
      <c r="W696" s="151"/>
      <c r="X696" s="152">
        <f>IFERROR(IF(TABLAINV[[#This Row],[Cant. UND]]=0,TABLAINV[[#This Row],[PMV]]*TABLAINV[[#This Row],[Conteo Físico]],TABLAINV[[#This Row],[PMV]]*TABLAINV[[#This Row],[Cant. UND]]),0)</f>
        <v>0</v>
      </c>
      <c r="Y696" s="152">
        <f>IFERROR(ABS(TABLAINV[[#This Row],[PMV]]*TABLAINV[[#This Row],[Diferencia]]),0)</f>
        <v>0</v>
      </c>
      <c r="Z696" s="153">
        <f>IFERROR(VLOOKUP(TABLAINV[[#This Row],[Codigo Estado]],unds!O:P,2,0),"PEND.")</f>
        <v>2001</v>
      </c>
      <c r="AA696" s="153" t="str">
        <f t="shared" si="37"/>
        <v>CD09</v>
      </c>
      <c r="AB696" s="159">
        <f t="shared" ca="1" si="38"/>
        <v>45828</v>
      </c>
    </row>
    <row r="697" spans="1:28" s="156" customFormat="1" ht="24" customHeight="1" x14ac:dyDescent="0.2">
      <c r="A697" s="157" t="str">
        <f t="shared" si="36"/>
        <v>MRC01</v>
      </c>
      <c r="B697" s="145" t="str">
        <f>IF(TABLAINV[[#This Row],[Z]]="","",D697&amp;"."&amp;TEXT(E697,"000")&amp;"."&amp;TEXT(F697,"000")&amp;"."&amp;TEXT(G697,"000"))</f>
        <v>MR.C01.183.002</v>
      </c>
      <c r="C697" s="146"/>
      <c r="D697" s="147" t="s">
        <v>95</v>
      </c>
      <c r="E697" s="147" t="s">
        <v>96</v>
      </c>
      <c r="F697" s="147">
        <v>183</v>
      </c>
      <c r="G697" s="147">
        <v>2</v>
      </c>
      <c r="H697" s="147">
        <v>545903</v>
      </c>
      <c r="I697" s="147" t="s">
        <v>348</v>
      </c>
      <c r="J697" s="158">
        <v>3</v>
      </c>
      <c r="K697" s="147" t="s">
        <v>64</v>
      </c>
      <c r="L697" s="148" t="s">
        <v>134</v>
      </c>
      <c r="M697" s="147" t="s">
        <v>135</v>
      </c>
      <c r="N697" s="146" t="s">
        <v>91</v>
      </c>
      <c r="O697" s="146">
        <v>3</v>
      </c>
      <c r="P697" s="148">
        <v>3</v>
      </c>
      <c r="Q697" s="148"/>
      <c r="R697" s="147"/>
      <c r="S697" s="149">
        <f>TABLAINV[[#This Row],[Conteo Físico]]-TABLAINV[[#This Row],[Cant. UND]]</f>
        <v>0</v>
      </c>
      <c r="T6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7" s="150" t="str">
        <f>IFERROR(IF(MOD(TABLAINV[[#This Row],[C]],2)=0,"PAR","IMPAR"),"Zona")</f>
        <v>IMPAR</v>
      </c>
      <c r="W697" s="151"/>
      <c r="X697" s="152">
        <f>IFERROR(IF(TABLAINV[[#This Row],[Cant. UND]]=0,TABLAINV[[#This Row],[PMV]]*TABLAINV[[#This Row],[Conteo Físico]],TABLAINV[[#This Row],[PMV]]*TABLAINV[[#This Row],[Cant. UND]]),0)</f>
        <v>0</v>
      </c>
      <c r="Y697" s="152">
        <f>IFERROR(ABS(TABLAINV[[#This Row],[PMV]]*TABLAINV[[#This Row],[Diferencia]]),0)</f>
        <v>0</v>
      </c>
      <c r="Z697" s="153">
        <f>IFERROR(VLOOKUP(TABLAINV[[#This Row],[Codigo Estado]],unds!O:P,2,0),"PEND.")</f>
        <v>2001</v>
      </c>
      <c r="AA697" s="153" t="str">
        <f t="shared" si="37"/>
        <v>CD09</v>
      </c>
      <c r="AB697" s="159">
        <f t="shared" ca="1" si="38"/>
        <v>45828</v>
      </c>
    </row>
    <row r="698" spans="1:28" s="156" customFormat="1" ht="24" customHeight="1" x14ac:dyDescent="0.2">
      <c r="A698" s="157" t="str">
        <f t="shared" si="36"/>
        <v>MRC01</v>
      </c>
      <c r="B698" s="145" t="str">
        <f>IF(TABLAINV[[#This Row],[Z]]="","",D698&amp;"."&amp;TEXT(E698,"000")&amp;"."&amp;TEXT(F698,"000")&amp;"."&amp;TEXT(G698,"000"))</f>
        <v>MR.C01.183.002</v>
      </c>
      <c r="C698" s="146"/>
      <c r="D698" s="147" t="s">
        <v>95</v>
      </c>
      <c r="E698" s="147" t="s">
        <v>96</v>
      </c>
      <c r="F698" s="147">
        <v>183</v>
      </c>
      <c r="G698" s="147">
        <v>2</v>
      </c>
      <c r="H698" s="147">
        <v>720433</v>
      </c>
      <c r="I698" s="147" t="s">
        <v>338</v>
      </c>
      <c r="J698" s="158">
        <v>1</v>
      </c>
      <c r="K698" s="147" t="s">
        <v>64</v>
      </c>
      <c r="L698" s="148" t="s">
        <v>98</v>
      </c>
      <c r="M698" s="147" t="s">
        <v>99</v>
      </c>
      <c r="N698" s="146" t="s">
        <v>91</v>
      </c>
      <c r="O698" s="146">
        <v>1</v>
      </c>
      <c r="P698" s="148">
        <v>1</v>
      </c>
      <c r="Q698" s="148"/>
      <c r="R698" s="147"/>
      <c r="S698" s="149">
        <f>TABLAINV[[#This Row],[Conteo Físico]]-TABLAINV[[#This Row],[Cant. UND]]</f>
        <v>0</v>
      </c>
      <c r="T6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8" s="150" t="str">
        <f>IFERROR(IF(MOD(TABLAINV[[#This Row],[C]],2)=0,"PAR","IMPAR"),"Zona")</f>
        <v>IMPAR</v>
      </c>
      <c r="W698" s="151"/>
      <c r="X698" s="152">
        <f>IFERROR(IF(TABLAINV[[#This Row],[Cant. UND]]=0,TABLAINV[[#This Row],[PMV]]*TABLAINV[[#This Row],[Conteo Físico]],TABLAINV[[#This Row],[PMV]]*TABLAINV[[#This Row],[Cant. UND]]),0)</f>
        <v>0</v>
      </c>
      <c r="Y698" s="152">
        <f>IFERROR(ABS(TABLAINV[[#This Row],[PMV]]*TABLAINV[[#This Row],[Diferencia]]),0)</f>
        <v>0</v>
      </c>
      <c r="Z698" s="153">
        <f>IFERROR(VLOOKUP(TABLAINV[[#This Row],[Codigo Estado]],unds!O:P,2,0),"PEND.")</f>
        <v>2001</v>
      </c>
      <c r="AA698" s="153" t="str">
        <f t="shared" si="37"/>
        <v>CD09</v>
      </c>
      <c r="AB698" s="159">
        <f t="shared" ca="1" si="38"/>
        <v>45828</v>
      </c>
    </row>
    <row r="699" spans="1:28" s="156" customFormat="1" ht="24" customHeight="1" x14ac:dyDescent="0.2">
      <c r="A699" s="157" t="str">
        <f t="shared" si="36"/>
        <v>MRC01</v>
      </c>
      <c r="B699" s="145" t="str">
        <f>IF(TABLAINV[[#This Row],[Z]]="","",D699&amp;"."&amp;TEXT(E699,"000")&amp;"."&amp;TEXT(F699,"000")&amp;"."&amp;TEXT(G699,"000"))</f>
        <v>MR.C01.183.002</v>
      </c>
      <c r="C699" s="146"/>
      <c r="D699" s="147" t="s">
        <v>95</v>
      </c>
      <c r="E699" s="147" t="s">
        <v>96</v>
      </c>
      <c r="F699" s="147">
        <v>183</v>
      </c>
      <c r="G699" s="147">
        <v>2</v>
      </c>
      <c r="H699" s="147">
        <v>733537</v>
      </c>
      <c r="I699" s="147" t="s">
        <v>349</v>
      </c>
      <c r="J699" s="158">
        <v>1</v>
      </c>
      <c r="K699" s="147" t="s">
        <v>64</v>
      </c>
      <c r="L699" s="148" t="s">
        <v>115</v>
      </c>
      <c r="M699" s="147" t="s">
        <v>99</v>
      </c>
      <c r="N699" s="146" t="s">
        <v>91</v>
      </c>
      <c r="O699" s="146">
        <v>1</v>
      </c>
      <c r="P699" s="148">
        <v>1</v>
      </c>
      <c r="Q699" s="148"/>
      <c r="R699" s="147"/>
      <c r="S699" s="149">
        <f>TABLAINV[[#This Row],[Conteo Físico]]-TABLAINV[[#This Row],[Cant. UND]]</f>
        <v>0</v>
      </c>
      <c r="T6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9" s="150" t="str">
        <f>IFERROR(IF(MOD(TABLAINV[[#This Row],[C]],2)=0,"PAR","IMPAR"),"Zona")</f>
        <v>IMPAR</v>
      </c>
      <c r="W699" s="151"/>
      <c r="X699" s="152">
        <f>IFERROR(IF(TABLAINV[[#This Row],[Cant. UND]]=0,TABLAINV[[#This Row],[PMV]]*TABLAINV[[#This Row],[Conteo Físico]],TABLAINV[[#This Row],[PMV]]*TABLAINV[[#This Row],[Cant. UND]]),0)</f>
        <v>0</v>
      </c>
      <c r="Y699" s="152">
        <f>IFERROR(ABS(TABLAINV[[#This Row],[PMV]]*TABLAINV[[#This Row],[Diferencia]]),0)</f>
        <v>0</v>
      </c>
      <c r="Z699" s="153">
        <f>IFERROR(VLOOKUP(TABLAINV[[#This Row],[Codigo Estado]],unds!O:P,2,0),"PEND.")</f>
        <v>2001</v>
      </c>
      <c r="AA699" s="153" t="str">
        <f t="shared" si="37"/>
        <v>CD09</v>
      </c>
      <c r="AB699" s="159">
        <f t="shared" ca="1" si="38"/>
        <v>45828</v>
      </c>
    </row>
    <row r="700" spans="1:28" s="156" customFormat="1" ht="24" customHeight="1" x14ac:dyDescent="0.2">
      <c r="A700" s="157" t="str">
        <f t="shared" si="36"/>
        <v>MRC01</v>
      </c>
      <c r="B700" s="145" t="str">
        <f>IF(TABLAINV[[#This Row],[Z]]="","",D700&amp;"."&amp;TEXT(E700,"000")&amp;"."&amp;TEXT(F700,"000")&amp;"."&amp;TEXT(G700,"000"))</f>
        <v>MR.C01.183.002</v>
      </c>
      <c r="C700" s="146"/>
      <c r="D700" s="147" t="s">
        <v>95</v>
      </c>
      <c r="E700" s="147" t="s">
        <v>96</v>
      </c>
      <c r="F700" s="147">
        <v>183</v>
      </c>
      <c r="G700" s="147">
        <v>2</v>
      </c>
      <c r="H700" s="147">
        <v>964925002</v>
      </c>
      <c r="I700" s="147" t="s">
        <v>350</v>
      </c>
      <c r="J700" s="158">
        <v>6</v>
      </c>
      <c r="K700" s="147" t="s">
        <v>64</v>
      </c>
      <c r="L700" s="148" t="s">
        <v>115</v>
      </c>
      <c r="M700" s="147" t="s">
        <v>99</v>
      </c>
      <c r="N700" s="146" t="s">
        <v>91</v>
      </c>
      <c r="O700" s="146">
        <v>6</v>
      </c>
      <c r="P700" s="148">
        <v>6</v>
      </c>
      <c r="Q700" s="148"/>
      <c r="R700" s="147"/>
      <c r="S700" s="149">
        <f>TABLAINV[[#This Row],[Conteo Físico]]-TABLAINV[[#This Row],[Cant. UND]]</f>
        <v>0</v>
      </c>
      <c r="T7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0" s="150" t="str">
        <f>IFERROR(IF(MOD(TABLAINV[[#This Row],[C]],2)=0,"PAR","IMPAR"),"Zona")</f>
        <v>IMPAR</v>
      </c>
      <c r="W700" s="151"/>
      <c r="X700" s="152">
        <f>IFERROR(IF(TABLAINV[[#This Row],[Cant. UND]]=0,TABLAINV[[#This Row],[PMV]]*TABLAINV[[#This Row],[Conteo Físico]],TABLAINV[[#This Row],[PMV]]*TABLAINV[[#This Row],[Cant. UND]]),0)</f>
        <v>0</v>
      </c>
      <c r="Y700" s="152">
        <f>IFERROR(ABS(TABLAINV[[#This Row],[PMV]]*TABLAINV[[#This Row],[Diferencia]]),0)</f>
        <v>0</v>
      </c>
      <c r="Z700" s="153">
        <f>IFERROR(VLOOKUP(TABLAINV[[#This Row],[Codigo Estado]],unds!O:P,2,0),"PEND.")</f>
        <v>2001</v>
      </c>
      <c r="AA700" s="153" t="str">
        <f t="shared" si="37"/>
        <v>CD09</v>
      </c>
      <c r="AB700" s="159">
        <f t="shared" ca="1" si="38"/>
        <v>45828</v>
      </c>
    </row>
    <row r="701" spans="1:28" s="156" customFormat="1" ht="24" customHeight="1" x14ac:dyDescent="0.2">
      <c r="A701" s="157" t="str">
        <f t="shared" si="36"/>
        <v>MRC01</v>
      </c>
      <c r="B701" s="145" t="str">
        <f>IF(TABLAINV[[#This Row],[Z]]="","",D701&amp;"."&amp;TEXT(E701,"000")&amp;"."&amp;TEXT(F701,"000")&amp;"."&amp;TEXT(G701,"000"))</f>
        <v>MR.C01.185.001</v>
      </c>
      <c r="C701" s="146"/>
      <c r="D701" s="147" t="s">
        <v>95</v>
      </c>
      <c r="E701" s="147" t="s">
        <v>96</v>
      </c>
      <c r="F701" s="147">
        <v>185</v>
      </c>
      <c r="G701" s="147">
        <v>1</v>
      </c>
      <c r="H701" s="147">
        <v>1031098</v>
      </c>
      <c r="I701" s="147" t="s">
        <v>351</v>
      </c>
      <c r="J701" s="158">
        <v>10</v>
      </c>
      <c r="K701" s="147" t="s">
        <v>64</v>
      </c>
      <c r="L701" s="148" t="s">
        <v>115</v>
      </c>
      <c r="M701" s="147" t="s">
        <v>99</v>
      </c>
      <c r="N701" s="146" t="s">
        <v>91</v>
      </c>
      <c r="O701" s="146">
        <v>10</v>
      </c>
      <c r="P701" s="148">
        <v>10</v>
      </c>
      <c r="Q701" s="148"/>
      <c r="R701" s="147"/>
      <c r="S701" s="149">
        <f>TABLAINV[[#This Row],[Conteo Físico]]-TABLAINV[[#This Row],[Cant. UND]]</f>
        <v>0</v>
      </c>
      <c r="T7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1" s="150" t="str">
        <f>IFERROR(IF(MOD(TABLAINV[[#This Row],[C]],2)=0,"PAR","IMPAR"),"Zona")</f>
        <v>IMPAR</v>
      </c>
      <c r="W701" s="151"/>
      <c r="X701" s="152">
        <f>IFERROR(IF(TABLAINV[[#This Row],[Cant. UND]]=0,TABLAINV[[#This Row],[PMV]]*TABLAINV[[#This Row],[Conteo Físico]],TABLAINV[[#This Row],[PMV]]*TABLAINV[[#This Row],[Cant. UND]]),0)</f>
        <v>0</v>
      </c>
      <c r="Y701" s="152">
        <f>IFERROR(ABS(TABLAINV[[#This Row],[PMV]]*TABLAINV[[#This Row],[Diferencia]]),0)</f>
        <v>0</v>
      </c>
      <c r="Z701" s="153">
        <f>IFERROR(VLOOKUP(TABLAINV[[#This Row],[Codigo Estado]],unds!O:P,2,0),"PEND.")</f>
        <v>2001</v>
      </c>
      <c r="AA701" s="153" t="str">
        <f t="shared" si="37"/>
        <v>CD09</v>
      </c>
      <c r="AB701" s="159">
        <f t="shared" ca="1" si="38"/>
        <v>45828</v>
      </c>
    </row>
    <row r="702" spans="1:28" s="156" customFormat="1" ht="24" customHeight="1" x14ac:dyDescent="0.2">
      <c r="A702" s="157" t="str">
        <f t="shared" si="36"/>
        <v>MRC01</v>
      </c>
      <c r="B702" s="145" t="str">
        <f>IF(TABLAINV[[#This Row],[Z]]="","",D702&amp;"."&amp;TEXT(E702,"000")&amp;"."&amp;TEXT(F702,"000")&amp;"."&amp;TEXT(G702,"000"))</f>
        <v>MR.C01.185.001</v>
      </c>
      <c r="C702" s="146"/>
      <c r="D702" s="147" t="s">
        <v>95</v>
      </c>
      <c r="E702" s="147" t="s">
        <v>96</v>
      </c>
      <c r="F702" s="147">
        <v>185</v>
      </c>
      <c r="G702" s="147">
        <v>1</v>
      </c>
      <c r="H702" s="147">
        <v>1032076</v>
      </c>
      <c r="I702" s="147" t="s">
        <v>352</v>
      </c>
      <c r="J702" s="158">
        <v>9</v>
      </c>
      <c r="K702" s="147" t="s">
        <v>64</v>
      </c>
      <c r="L702" s="148" t="s">
        <v>115</v>
      </c>
      <c r="M702" s="147" t="s">
        <v>99</v>
      </c>
      <c r="N702" s="146" t="s">
        <v>91</v>
      </c>
      <c r="O702" s="146">
        <v>9</v>
      </c>
      <c r="P702" s="148">
        <v>9</v>
      </c>
      <c r="Q702" s="148"/>
      <c r="R702" s="147"/>
      <c r="S702" s="149">
        <f>TABLAINV[[#This Row],[Conteo Físico]]-TABLAINV[[#This Row],[Cant. UND]]</f>
        <v>0</v>
      </c>
      <c r="T7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2" s="150" t="str">
        <f>IFERROR(IF(MOD(TABLAINV[[#This Row],[C]],2)=0,"PAR","IMPAR"),"Zona")</f>
        <v>IMPAR</v>
      </c>
      <c r="W702" s="151"/>
      <c r="X702" s="152">
        <f>IFERROR(IF(TABLAINV[[#This Row],[Cant. UND]]=0,TABLAINV[[#This Row],[PMV]]*TABLAINV[[#This Row],[Conteo Físico]],TABLAINV[[#This Row],[PMV]]*TABLAINV[[#This Row],[Cant. UND]]),0)</f>
        <v>0</v>
      </c>
      <c r="Y702" s="152">
        <f>IFERROR(ABS(TABLAINV[[#This Row],[PMV]]*TABLAINV[[#This Row],[Diferencia]]),0)</f>
        <v>0</v>
      </c>
      <c r="Z702" s="153">
        <f>IFERROR(VLOOKUP(TABLAINV[[#This Row],[Codigo Estado]],unds!O:P,2,0),"PEND.")</f>
        <v>2001</v>
      </c>
      <c r="AA702" s="153" t="str">
        <f t="shared" si="37"/>
        <v>CD09</v>
      </c>
      <c r="AB702" s="159">
        <f t="shared" ca="1" si="38"/>
        <v>45828</v>
      </c>
    </row>
    <row r="703" spans="1:28" s="156" customFormat="1" ht="24" customHeight="1" x14ac:dyDescent="0.2">
      <c r="A703" s="157" t="str">
        <f t="shared" si="36"/>
        <v>MRC01</v>
      </c>
      <c r="B703" s="145" t="str">
        <f>IF(TABLAINV[[#This Row],[Z]]="","",D703&amp;"."&amp;TEXT(E703,"000")&amp;"."&amp;TEXT(F703,"000")&amp;"."&amp;TEXT(G703,"000"))</f>
        <v>MR.C01.185.001</v>
      </c>
      <c r="C703" s="146"/>
      <c r="D703" s="147" t="s">
        <v>95</v>
      </c>
      <c r="E703" s="147" t="s">
        <v>96</v>
      </c>
      <c r="F703" s="147">
        <v>185</v>
      </c>
      <c r="G703" s="147">
        <v>1</v>
      </c>
      <c r="H703" s="147">
        <v>3747</v>
      </c>
      <c r="I703" s="147" t="s">
        <v>353</v>
      </c>
      <c r="J703" s="158">
        <v>6</v>
      </c>
      <c r="K703" s="147" t="s">
        <v>64</v>
      </c>
      <c r="L703" s="148" t="s">
        <v>110</v>
      </c>
      <c r="M703" s="147" t="s">
        <v>135</v>
      </c>
      <c r="N703" s="146" t="s">
        <v>91</v>
      </c>
      <c r="O703" s="146">
        <v>6</v>
      </c>
      <c r="P703" s="148">
        <v>6</v>
      </c>
      <c r="Q703" s="148"/>
      <c r="R703" s="147"/>
      <c r="S703" s="149">
        <f>TABLAINV[[#This Row],[Conteo Físico]]-TABLAINV[[#This Row],[Cant. UND]]</f>
        <v>0</v>
      </c>
      <c r="T7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3" s="150" t="str">
        <f>IFERROR(IF(MOD(TABLAINV[[#This Row],[C]],2)=0,"PAR","IMPAR"),"Zona")</f>
        <v>IMPAR</v>
      </c>
      <c r="W703" s="151"/>
      <c r="X703" s="152">
        <f>IFERROR(IF(TABLAINV[[#This Row],[Cant. UND]]=0,TABLAINV[[#This Row],[PMV]]*TABLAINV[[#This Row],[Conteo Físico]],TABLAINV[[#This Row],[PMV]]*TABLAINV[[#This Row],[Cant. UND]]),0)</f>
        <v>0</v>
      </c>
      <c r="Y703" s="152">
        <f>IFERROR(ABS(TABLAINV[[#This Row],[PMV]]*TABLAINV[[#This Row],[Diferencia]]),0)</f>
        <v>0</v>
      </c>
      <c r="Z703" s="153">
        <f>IFERROR(VLOOKUP(TABLAINV[[#This Row],[Codigo Estado]],unds!O:P,2,0),"PEND.")</f>
        <v>2001</v>
      </c>
      <c r="AA703" s="153" t="str">
        <f t="shared" si="37"/>
        <v>CD09</v>
      </c>
      <c r="AB703" s="159">
        <f t="shared" ca="1" si="38"/>
        <v>45828</v>
      </c>
    </row>
    <row r="704" spans="1:28" s="156" customFormat="1" ht="24" customHeight="1" x14ac:dyDescent="0.2">
      <c r="A704" s="157" t="str">
        <f t="shared" si="36"/>
        <v>MRC01</v>
      </c>
      <c r="B704" s="145" t="str">
        <f>IF(TABLAINV[[#This Row],[Z]]="","",D704&amp;"."&amp;TEXT(E704,"000")&amp;"."&amp;TEXT(F704,"000")&amp;"."&amp;TEXT(G704,"000"))</f>
        <v>MR.C01.185.001</v>
      </c>
      <c r="C704" s="146"/>
      <c r="D704" s="147" t="s">
        <v>95</v>
      </c>
      <c r="E704" s="147" t="s">
        <v>96</v>
      </c>
      <c r="F704" s="147">
        <v>185</v>
      </c>
      <c r="G704" s="147">
        <v>1</v>
      </c>
      <c r="H704" s="147">
        <v>563849004</v>
      </c>
      <c r="I704" s="147" t="s">
        <v>354</v>
      </c>
      <c r="J704" s="158">
        <v>3</v>
      </c>
      <c r="K704" s="147" t="s">
        <v>64</v>
      </c>
      <c r="L704" s="148" t="s">
        <v>110</v>
      </c>
      <c r="M704" s="147" t="s">
        <v>135</v>
      </c>
      <c r="N704" s="146" t="s">
        <v>91</v>
      </c>
      <c r="O704" s="146">
        <v>3</v>
      </c>
      <c r="P704" s="148">
        <v>3</v>
      </c>
      <c r="Q704" s="148"/>
      <c r="R704" s="147"/>
      <c r="S704" s="149">
        <f>TABLAINV[[#This Row],[Conteo Físico]]-TABLAINV[[#This Row],[Cant. UND]]</f>
        <v>0</v>
      </c>
      <c r="T7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4" s="150" t="str">
        <f>IFERROR(IF(MOD(TABLAINV[[#This Row],[C]],2)=0,"PAR","IMPAR"),"Zona")</f>
        <v>IMPAR</v>
      </c>
      <c r="W704" s="151"/>
      <c r="X704" s="152">
        <f>IFERROR(IF(TABLAINV[[#This Row],[Cant. UND]]=0,TABLAINV[[#This Row],[PMV]]*TABLAINV[[#This Row],[Conteo Físico]],TABLAINV[[#This Row],[PMV]]*TABLAINV[[#This Row],[Cant. UND]]),0)</f>
        <v>0</v>
      </c>
      <c r="Y704" s="152">
        <f>IFERROR(ABS(TABLAINV[[#This Row],[PMV]]*TABLAINV[[#This Row],[Diferencia]]),0)</f>
        <v>0</v>
      </c>
      <c r="Z704" s="153">
        <f>IFERROR(VLOOKUP(TABLAINV[[#This Row],[Codigo Estado]],unds!O:P,2,0),"PEND.")</f>
        <v>2001</v>
      </c>
      <c r="AA704" s="153" t="str">
        <f t="shared" si="37"/>
        <v>CD09</v>
      </c>
      <c r="AB704" s="159">
        <f t="shared" ca="1" si="38"/>
        <v>45828</v>
      </c>
    </row>
    <row r="705" spans="1:28" s="156" customFormat="1" ht="24" customHeight="1" x14ac:dyDescent="0.2">
      <c r="A705" s="157" t="str">
        <f t="shared" si="36"/>
        <v>MRC01</v>
      </c>
      <c r="B705" s="145" t="str">
        <f>IF(TABLAINV[[#This Row],[Z]]="","",D705&amp;"."&amp;TEXT(E705,"000")&amp;"."&amp;TEXT(F705,"000")&amp;"."&amp;TEXT(G705,"000"))</f>
        <v>MR.C01.185.001</v>
      </c>
      <c r="C705" s="146"/>
      <c r="D705" s="147" t="s">
        <v>95</v>
      </c>
      <c r="E705" s="147" t="s">
        <v>96</v>
      </c>
      <c r="F705" s="147">
        <v>185</v>
      </c>
      <c r="G705" s="147">
        <v>1</v>
      </c>
      <c r="H705" s="147">
        <v>975711</v>
      </c>
      <c r="I705" s="147" t="s">
        <v>355</v>
      </c>
      <c r="J705" s="158">
        <v>1</v>
      </c>
      <c r="K705" s="147" t="s">
        <v>64</v>
      </c>
      <c r="L705" s="148" t="s">
        <v>117</v>
      </c>
      <c r="M705" s="147" t="s">
        <v>99</v>
      </c>
      <c r="N705" s="146" t="s">
        <v>91</v>
      </c>
      <c r="O705" s="146">
        <v>1</v>
      </c>
      <c r="P705" s="148">
        <v>1</v>
      </c>
      <c r="Q705" s="148"/>
      <c r="R705" s="147"/>
      <c r="S705" s="149">
        <f>TABLAINV[[#This Row],[Conteo Físico]]-TABLAINV[[#This Row],[Cant. UND]]</f>
        <v>0</v>
      </c>
      <c r="T7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5" s="150" t="str">
        <f>IFERROR(IF(MOD(TABLAINV[[#This Row],[C]],2)=0,"PAR","IMPAR"),"Zona")</f>
        <v>IMPAR</v>
      </c>
      <c r="W705" s="151"/>
      <c r="X705" s="152">
        <f>IFERROR(IF(TABLAINV[[#This Row],[Cant. UND]]=0,TABLAINV[[#This Row],[PMV]]*TABLAINV[[#This Row],[Conteo Físico]],TABLAINV[[#This Row],[PMV]]*TABLAINV[[#This Row],[Cant. UND]]),0)</f>
        <v>0</v>
      </c>
      <c r="Y705" s="152">
        <f>IFERROR(ABS(TABLAINV[[#This Row],[PMV]]*TABLAINV[[#This Row],[Diferencia]]),0)</f>
        <v>0</v>
      </c>
      <c r="Z705" s="153">
        <f>IFERROR(VLOOKUP(TABLAINV[[#This Row],[Codigo Estado]],unds!O:P,2,0),"PEND.")</f>
        <v>2001</v>
      </c>
      <c r="AA705" s="153" t="str">
        <f t="shared" si="37"/>
        <v>CD09</v>
      </c>
      <c r="AB705" s="159">
        <f t="shared" ca="1" si="38"/>
        <v>45828</v>
      </c>
    </row>
    <row r="706" spans="1:28" s="156" customFormat="1" ht="24" customHeight="1" x14ac:dyDescent="0.2">
      <c r="A706" s="157" t="str">
        <f t="shared" si="36"/>
        <v>MRC01</v>
      </c>
      <c r="B706" s="145" t="str">
        <f>IF(TABLAINV[[#This Row],[Z]]="","",D706&amp;"."&amp;TEXT(E706,"000")&amp;"."&amp;TEXT(F706,"000")&amp;"."&amp;TEXT(G706,"000"))</f>
        <v>MR.C01.185.002</v>
      </c>
      <c r="C706" s="146"/>
      <c r="D706" s="147" t="s">
        <v>95</v>
      </c>
      <c r="E706" s="147" t="s">
        <v>96</v>
      </c>
      <c r="F706" s="147">
        <v>185</v>
      </c>
      <c r="G706" s="147">
        <v>2</v>
      </c>
      <c r="H706" s="147">
        <v>127639</v>
      </c>
      <c r="I706" s="147" t="s">
        <v>356</v>
      </c>
      <c r="J706" s="158">
        <v>8</v>
      </c>
      <c r="K706" s="147" t="s">
        <v>64</v>
      </c>
      <c r="L706" s="148" t="s">
        <v>115</v>
      </c>
      <c r="M706" s="147" t="s">
        <v>99</v>
      </c>
      <c r="N706" s="146" t="s">
        <v>91</v>
      </c>
      <c r="O706" s="146">
        <v>8</v>
      </c>
      <c r="P706" s="148">
        <v>8</v>
      </c>
      <c r="Q706" s="148"/>
      <c r="R706" s="147"/>
      <c r="S706" s="149">
        <f>TABLAINV[[#This Row],[Conteo Físico]]-TABLAINV[[#This Row],[Cant. UND]]</f>
        <v>0</v>
      </c>
      <c r="T7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6" s="150" t="str">
        <f>IFERROR(IF(MOD(TABLAINV[[#This Row],[C]],2)=0,"PAR","IMPAR"),"Zona")</f>
        <v>IMPAR</v>
      </c>
      <c r="W706" s="151"/>
      <c r="X706" s="152">
        <f>IFERROR(IF(TABLAINV[[#This Row],[Cant. UND]]=0,TABLAINV[[#This Row],[PMV]]*TABLAINV[[#This Row],[Conteo Físico]],TABLAINV[[#This Row],[PMV]]*TABLAINV[[#This Row],[Cant. UND]]),0)</f>
        <v>0</v>
      </c>
      <c r="Y706" s="152">
        <f>IFERROR(ABS(TABLAINV[[#This Row],[PMV]]*TABLAINV[[#This Row],[Diferencia]]),0)</f>
        <v>0</v>
      </c>
      <c r="Z706" s="153">
        <f>IFERROR(VLOOKUP(TABLAINV[[#This Row],[Codigo Estado]],unds!O:P,2,0),"PEND.")</f>
        <v>2001</v>
      </c>
      <c r="AA706" s="153" t="str">
        <f t="shared" si="37"/>
        <v>CD09</v>
      </c>
      <c r="AB706" s="159">
        <f t="shared" ca="1" si="38"/>
        <v>45828</v>
      </c>
    </row>
    <row r="707" spans="1:28" s="156" customFormat="1" ht="24" customHeight="1" x14ac:dyDescent="0.2">
      <c r="A707" s="157" t="str">
        <f t="shared" si="36"/>
        <v>MRC01</v>
      </c>
      <c r="B707" s="145" t="str">
        <f>IF(TABLAINV[[#This Row],[Z]]="","",D707&amp;"."&amp;TEXT(E707,"000")&amp;"."&amp;TEXT(F707,"000")&amp;"."&amp;TEXT(G707,"000"))</f>
        <v>MR.C01.185.002</v>
      </c>
      <c r="C707" s="146"/>
      <c r="D707" s="147" t="s">
        <v>95</v>
      </c>
      <c r="E707" s="147" t="s">
        <v>96</v>
      </c>
      <c r="F707" s="147">
        <v>185</v>
      </c>
      <c r="G707" s="147">
        <v>2</v>
      </c>
      <c r="H707" s="147">
        <v>160565</v>
      </c>
      <c r="I707" s="147" t="s">
        <v>357</v>
      </c>
      <c r="J707" s="158">
        <v>2</v>
      </c>
      <c r="K707" s="147" t="s">
        <v>64</v>
      </c>
      <c r="L707" s="148" t="s">
        <v>134</v>
      </c>
      <c r="M707" s="147" t="s">
        <v>135</v>
      </c>
      <c r="N707" s="146" t="s">
        <v>91</v>
      </c>
      <c r="O707" s="146">
        <v>2</v>
      </c>
      <c r="P707" s="148">
        <v>2</v>
      </c>
      <c r="Q707" s="148"/>
      <c r="R707" s="147"/>
      <c r="S707" s="149">
        <f>TABLAINV[[#This Row],[Conteo Físico]]-TABLAINV[[#This Row],[Cant. UND]]</f>
        <v>0</v>
      </c>
      <c r="T7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7" s="150" t="str">
        <f>IFERROR(IF(MOD(TABLAINV[[#This Row],[C]],2)=0,"PAR","IMPAR"),"Zona")</f>
        <v>IMPAR</v>
      </c>
      <c r="W707" s="151"/>
      <c r="X707" s="152">
        <f>IFERROR(IF(TABLAINV[[#This Row],[Cant. UND]]=0,TABLAINV[[#This Row],[PMV]]*TABLAINV[[#This Row],[Conteo Físico]],TABLAINV[[#This Row],[PMV]]*TABLAINV[[#This Row],[Cant. UND]]),0)</f>
        <v>0</v>
      </c>
      <c r="Y707" s="152">
        <f>IFERROR(ABS(TABLAINV[[#This Row],[PMV]]*TABLAINV[[#This Row],[Diferencia]]),0)</f>
        <v>0</v>
      </c>
      <c r="Z707" s="153">
        <f>IFERROR(VLOOKUP(TABLAINV[[#This Row],[Codigo Estado]],unds!O:P,2,0),"PEND.")</f>
        <v>2001</v>
      </c>
      <c r="AA707" s="153" t="str">
        <f t="shared" si="37"/>
        <v>CD09</v>
      </c>
      <c r="AB707" s="159">
        <f t="shared" ca="1" si="38"/>
        <v>45828</v>
      </c>
    </row>
    <row r="708" spans="1:28" s="156" customFormat="1" ht="24" customHeight="1" x14ac:dyDescent="0.2">
      <c r="A708" s="157" t="str">
        <f t="shared" si="36"/>
        <v>MRC01</v>
      </c>
      <c r="B708" s="145" t="str">
        <f>IF(TABLAINV[[#This Row],[Z]]="","",D708&amp;"."&amp;TEXT(E708,"000")&amp;"."&amp;TEXT(F708,"000")&amp;"."&amp;TEXT(G708,"000"))</f>
        <v>MR.C01.185.002</v>
      </c>
      <c r="C708" s="146"/>
      <c r="D708" s="147" t="s">
        <v>95</v>
      </c>
      <c r="E708" s="147" t="s">
        <v>96</v>
      </c>
      <c r="F708" s="147">
        <v>185</v>
      </c>
      <c r="G708" s="147">
        <v>2</v>
      </c>
      <c r="H708" s="147">
        <v>785238</v>
      </c>
      <c r="I708" s="147" t="s">
        <v>358</v>
      </c>
      <c r="J708" s="158">
        <v>4</v>
      </c>
      <c r="K708" s="147" t="s">
        <v>64</v>
      </c>
      <c r="L708" s="148" t="s">
        <v>117</v>
      </c>
      <c r="M708" s="147" t="s">
        <v>99</v>
      </c>
      <c r="N708" s="146" t="s">
        <v>91</v>
      </c>
      <c r="O708" s="146">
        <v>4</v>
      </c>
      <c r="P708" s="148">
        <v>4</v>
      </c>
      <c r="Q708" s="148"/>
      <c r="R708" s="147"/>
      <c r="S708" s="149">
        <f>TABLAINV[[#This Row],[Conteo Físico]]-TABLAINV[[#This Row],[Cant. UND]]</f>
        <v>0</v>
      </c>
      <c r="T7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8" s="150" t="str">
        <f>IFERROR(IF(MOD(TABLAINV[[#This Row],[C]],2)=0,"PAR","IMPAR"),"Zona")</f>
        <v>IMPAR</v>
      </c>
      <c r="W708" s="151"/>
      <c r="X708" s="152">
        <f>IFERROR(IF(TABLAINV[[#This Row],[Cant. UND]]=0,TABLAINV[[#This Row],[PMV]]*TABLAINV[[#This Row],[Conteo Físico]],TABLAINV[[#This Row],[PMV]]*TABLAINV[[#This Row],[Cant. UND]]),0)</f>
        <v>0</v>
      </c>
      <c r="Y708" s="152">
        <f>IFERROR(ABS(TABLAINV[[#This Row],[PMV]]*TABLAINV[[#This Row],[Diferencia]]),0)</f>
        <v>0</v>
      </c>
      <c r="Z708" s="153">
        <f>IFERROR(VLOOKUP(TABLAINV[[#This Row],[Codigo Estado]],unds!O:P,2,0),"PEND.")</f>
        <v>2001</v>
      </c>
      <c r="AA708" s="153" t="str">
        <f t="shared" si="37"/>
        <v>CD09</v>
      </c>
      <c r="AB708" s="159">
        <f t="shared" ca="1" si="38"/>
        <v>45828</v>
      </c>
    </row>
    <row r="709" spans="1:28" s="156" customFormat="1" ht="24" customHeight="1" x14ac:dyDescent="0.2">
      <c r="A709" s="157" t="str">
        <f t="shared" si="36"/>
        <v>MRC01</v>
      </c>
      <c r="B709" s="145" t="str">
        <f>IF(TABLAINV[[#This Row],[Z]]="","",D709&amp;"."&amp;TEXT(E709,"000")&amp;"."&amp;TEXT(F709,"000")&amp;"."&amp;TEXT(G709,"000"))</f>
        <v>MR.C01.185.002</v>
      </c>
      <c r="C709" s="146"/>
      <c r="D709" s="147" t="s">
        <v>95</v>
      </c>
      <c r="E709" s="147" t="s">
        <v>96</v>
      </c>
      <c r="F709" s="147">
        <v>185</v>
      </c>
      <c r="G709" s="147">
        <v>2</v>
      </c>
      <c r="H709" s="147">
        <v>975715</v>
      </c>
      <c r="I709" s="147" t="s">
        <v>359</v>
      </c>
      <c r="J709" s="158">
        <v>4</v>
      </c>
      <c r="K709" s="147" t="s">
        <v>64</v>
      </c>
      <c r="L709" s="148" t="s">
        <v>117</v>
      </c>
      <c r="M709" s="147" t="s">
        <v>99</v>
      </c>
      <c r="N709" s="146" t="s">
        <v>91</v>
      </c>
      <c r="O709" s="146">
        <v>4</v>
      </c>
      <c r="P709" s="148">
        <v>4</v>
      </c>
      <c r="Q709" s="148"/>
      <c r="R709" s="147"/>
      <c r="S709" s="149">
        <f>TABLAINV[[#This Row],[Conteo Físico]]-TABLAINV[[#This Row],[Cant. UND]]</f>
        <v>0</v>
      </c>
      <c r="T7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9" s="150" t="str">
        <f>IFERROR(IF(MOD(TABLAINV[[#This Row],[C]],2)=0,"PAR","IMPAR"),"Zona")</f>
        <v>IMPAR</v>
      </c>
      <c r="W709" s="151"/>
      <c r="X709" s="152">
        <f>IFERROR(IF(TABLAINV[[#This Row],[Cant. UND]]=0,TABLAINV[[#This Row],[PMV]]*TABLAINV[[#This Row],[Conteo Físico]],TABLAINV[[#This Row],[PMV]]*TABLAINV[[#This Row],[Cant. UND]]),0)</f>
        <v>0</v>
      </c>
      <c r="Y709" s="152">
        <f>IFERROR(ABS(TABLAINV[[#This Row],[PMV]]*TABLAINV[[#This Row],[Diferencia]]),0)</f>
        <v>0</v>
      </c>
      <c r="Z709" s="153">
        <f>IFERROR(VLOOKUP(TABLAINV[[#This Row],[Codigo Estado]],unds!O:P,2,0),"PEND.")</f>
        <v>2001</v>
      </c>
      <c r="AA709" s="153" t="str">
        <f t="shared" si="37"/>
        <v>CD09</v>
      </c>
      <c r="AB709" s="159">
        <f t="shared" ca="1" si="38"/>
        <v>45828</v>
      </c>
    </row>
    <row r="710" spans="1:28" s="156" customFormat="1" ht="24" customHeight="1" x14ac:dyDescent="0.2">
      <c r="A710" s="157" t="str">
        <f t="shared" si="36"/>
        <v>MRC01</v>
      </c>
      <c r="B710" s="145" t="str">
        <f>IF(TABLAINV[[#This Row],[Z]]="","",D710&amp;"."&amp;TEXT(E710,"000")&amp;"."&amp;TEXT(F710,"000")&amp;"."&amp;TEXT(G710,"000"))</f>
        <v>MR.C01.191.001</v>
      </c>
      <c r="C710" s="146"/>
      <c r="D710" s="147" t="s">
        <v>95</v>
      </c>
      <c r="E710" s="147" t="s">
        <v>96</v>
      </c>
      <c r="F710" s="147">
        <v>191</v>
      </c>
      <c r="G710" s="147">
        <v>1</v>
      </c>
      <c r="H710" s="147">
        <v>1032074</v>
      </c>
      <c r="I710" s="147" t="s">
        <v>360</v>
      </c>
      <c r="J710" s="158">
        <v>3</v>
      </c>
      <c r="K710" s="147" t="s">
        <v>64</v>
      </c>
      <c r="L710" s="148" t="s">
        <v>115</v>
      </c>
      <c r="M710" s="147" t="s">
        <v>99</v>
      </c>
      <c r="N710" s="146" t="s">
        <v>91</v>
      </c>
      <c r="O710" s="146">
        <v>3</v>
      </c>
      <c r="P710" s="148">
        <v>3</v>
      </c>
      <c r="Q710" s="148"/>
      <c r="R710" s="147"/>
      <c r="S710" s="149">
        <f>TABLAINV[[#This Row],[Conteo Físico]]-TABLAINV[[#This Row],[Cant. UND]]</f>
        <v>0</v>
      </c>
      <c r="T7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0" s="150" t="str">
        <f>IFERROR(IF(MOD(TABLAINV[[#This Row],[C]],2)=0,"PAR","IMPAR"),"Zona")</f>
        <v>IMPAR</v>
      </c>
      <c r="W710" s="151"/>
      <c r="X710" s="152">
        <f>IFERROR(IF(TABLAINV[[#This Row],[Cant. UND]]=0,TABLAINV[[#This Row],[PMV]]*TABLAINV[[#This Row],[Conteo Físico]],TABLAINV[[#This Row],[PMV]]*TABLAINV[[#This Row],[Cant. UND]]),0)</f>
        <v>0</v>
      </c>
      <c r="Y710" s="152">
        <f>IFERROR(ABS(TABLAINV[[#This Row],[PMV]]*TABLAINV[[#This Row],[Diferencia]]),0)</f>
        <v>0</v>
      </c>
      <c r="Z710" s="153">
        <f>IFERROR(VLOOKUP(TABLAINV[[#This Row],[Codigo Estado]],unds!O:P,2,0),"PEND.")</f>
        <v>2001</v>
      </c>
      <c r="AA710" s="153" t="str">
        <f t="shared" si="37"/>
        <v>CD09</v>
      </c>
      <c r="AB710" s="159">
        <f t="shared" ca="1" si="38"/>
        <v>45828</v>
      </c>
    </row>
    <row r="711" spans="1:28" s="156" customFormat="1" ht="24" customHeight="1" x14ac:dyDescent="0.2">
      <c r="A711" s="157" t="str">
        <f t="shared" si="36"/>
        <v>MRC01</v>
      </c>
      <c r="B711" s="145" t="str">
        <f>IF(TABLAINV[[#This Row],[Z]]="","",D711&amp;"."&amp;TEXT(E711,"000")&amp;"."&amp;TEXT(F711,"000")&amp;"."&amp;TEXT(G711,"000"))</f>
        <v>MR.C01.191.001</v>
      </c>
      <c r="C711" s="146"/>
      <c r="D711" s="147" t="s">
        <v>95</v>
      </c>
      <c r="E711" s="147" t="s">
        <v>96</v>
      </c>
      <c r="F711" s="147">
        <v>191</v>
      </c>
      <c r="G711" s="147">
        <v>1</v>
      </c>
      <c r="H711" s="147">
        <v>118644002</v>
      </c>
      <c r="I711" s="147" t="s">
        <v>361</v>
      </c>
      <c r="J711" s="158">
        <v>2</v>
      </c>
      <c r="K711" s="147" t="s">
        <v>64</v>
      </c>
      <c r="L711" s="148" t="s">
        <v>134</v>
      </c>
      <c r="M711" s="147" t="s">
        <v>135</v>
      </c>
      <c r="N711" s="146" t="s">
        <v>91</v>
      </c>
      <c r="O711" s="146">
        <v>2</v>
      </c>
      <c r="P711" s="148">
        <v>2</v>
      </c>
      <c r="Q711" s="148"/>
      <c r="R711" s="147"/>
      <c r="S711" s="149">
        <f>TABLAINV[[#This Row],[Conteo Físico]]-TABLAINV[[#This Row],[Cant. UND]]</f>
        <v>0</v>
      </c>
      <c r="T7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1" s="150" t="str">
        <f>IFERROR(IF(MOD(TABLAINV[[#This Row],[C]],2)=0,"PAR","IMPAR"),"Zona")</f>
        <v>IMPAR</v>
      </c>
      <c r="W711" s="151"/>
      <c r="X711" s="152">
        <f>IFERROR(IF(TABLAINV[[#This Row],[Cant. UND]]=0,TABLAINV[[#This Row],[PMV]]*TABLAINV[[#This Row],[Conteo Físico]],TABLAINV[[#This Row],[PMV]]*TABLAINV[[#This Row],[Cant. UND]]),0)</f>
        <v>0</v>
      </c>
      <c r="Y711" s="152">
        <f>IFERROR(ABS(TABLAINV[[#This Row],[PMV]]*TABLAINV[[#This Row],[Diferencia]]),0)</f>
        <v>0</v>
      </c>
      <c r="Z711" s="153">
        <f>IFERROR(VLOOKUP(TABLAINV[[#This Row],[Codigo Estado]],unds!O:P,2,0),"PEND.")</f>
        <v>2001</v>
      </c>
      <c r="AA711" s="153" t="str">
        <f t="shared" si="37"/>
        <v>CD09</v>
      </c>
      <c r="AB711" s="159">
        <f t="shared" ca="1" si="38"/>
        <v>45828</v>
      </c>
    </row>
    <row r="712" spans="1:28" s="156" customFormat="1" ht="24" customHeight="1" x14ac:dyDescent="0.2">
      <c r="A712" s="157" t="str">
        <f t="shared" si="36"/>
        <v>MRC01</v>
      </c>
      <c r="B712" s="145" t="str">
        <f>IF(TABLAINV[[#This Row],[Z]]="","",D712&amp;"."&amp;TEXT(E712,"000")&amp;"."&amp;TEXT(F712,"000")&amp;"."&amp;TEXT(G712,"000"))</f>
        <v>MR.C01.191.001</v>
      </c>
      <c r="C712" s="146"/>
      <c r="D712" s="147" t="s">
        <v>95</v>
      </c>
      <c r="E712" s="147" t="s">
        <v>96</v>
      </c>
      <c r="F712" s="147">
        <v>191</v>
      </c>
      <c r="G712" s="147">
        <v>1</v>
      </c>
      <c r="H712" s="147">
        <v>17496</v>
      </c>
      <c r="I712" s="147" t="s">
        <v>362</v>
      </c>
      <c r="J712" s="158">
        <v>10</v>
      </c>
      <c r="K712" s="147" t="s">
        <v>64</v>
      </c>
      <c r="L712" s="148" t="s">
        <v>110</v>
      </c>
      <c r="M712" s="147" t="s">
        <v>135</v>
      </c>
      <c r="N712" s="146" t="s">
        <v>91</v>
      </c>
      <c r="O712" s="146">
        <v>10</v>
      </c>
      <c r="P712" s="148">
        <v>10</v>
      </c>
      <c r="Q712" s="148"/>
      <c r="R712" s="147"/>
      <c r="S712" s="149">
        <f>TABLAINV[[#This Row],[Conteo Físico]]-TABLAINV[[#This Row],[Cant. UND]]</f>
        <v>0</v>
      </c>
      <c r="T7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2" s="150" t="str">
        <f>IFERROR(IF(MOD(TABLAINV[[#This Row],[C]],2)=0,"PAR","IMPAR"),"Zona")</f>
        <v>IMPAR</v>
      </c>
      <c r="W712" s="151"/>
      <c r="X712" s="152">
        <f>IFERROR(IF(TABLAINV[[#This Row],[Cant. UND]]=0,TABLAINV[[#This Row],[PMV]]*TABLAINV[[#This Row],[Conteo Físico]],TABLAINV[[#This Row],[PMV]]*TABLAINV[[#This Row],[Cant. UND]]),0)</f>
        <v>0</v>
      </c>
      <c r="Y712" s="152">
        <f>IFERROR(ABS(TABLAINV[[#This Row],[PMV]]*TABLAINV[[#This Row],[Diferencia]]),0)</f>
        <v>0</v>
      </c>
      <c r="Z712" s="153">
        <f>IFERROR(VLOOKUP(TABLAINV[[#This Row],[Codigo Estado]],unds!O:P,2,0),"PEND.")</f>
        <v>2001</v>
      </c>
      <c r="AA712" s="153" t="str">
        <f t="shared" si="37"/>
        <v>CD09</v>
      </c>
      <c r="AB712" s="159">
        <f t="shared" ca="1" si="38"/>
        <v>45828</v>
      </c>
    </row>
    <row r="713" spans="1:28" s="156" customFormat="1" ht="24" customHeight="1" x14ac:dyDescent="0.2">
      <c r="A713" s="157" t="str">
        <f t="shared" si="36"/>
        <v>MRC01</v>
      </c>
      <c r="B713" s="145" t="str">
        <f>IF(TABLAINV[[#This Row],[Z]]="","",D713&amp;"."&amp;TEXT(E713,"000")&amp;"."&amp;TEXT(F713,"000")&amp;"."&amp;TEXT(G713,"000"))</f>
        <v>MR.C01.191.001</v>
      </c>
      <c r="C713" s="146"/>
      <c r="D713" s="147" t="s">
        <v>95</v>
      </c>
      <c r="E713" s="147" t="s">
        <v>96</v>
      </c>
      <c r="F713" s="147">
        <v>191</v>
      </c>
      <c r="G713" s="147">
        <v>1</v>
      </c>
      <c r="H713" s="147">
        <v>87337</v>
      </c>
      <c r="I713" s="147" t="s">
        <v>363</v>
      </c>
      <c r="J713" s="158">
        <v>9</v>
      </c>
      <c r="K713" s="147" t="s">
        <v>64</v>
      </c>
      <c r="L713" s="148" t="s">
        <v>110</v>
      </c>
      <c r="M713" s="147" t="s">
        <v>135</v>
      </c>
      <c r="N713" s="146" t="s">
        <v>91</v>
      </c>
      <c r="O713" s="146">
        <v>9</v>
      </c>
      <c r="P713" s="148">
        <v>9</v>
      </c>
      <c r="Q713" s="148"/>
      <c r="R713" s="147"/>
      <c r="S713" s="149">
        <f>TABLAINV[[#This Row],[Conteo Físico]]-TABLAINV[[#This Row],[Cant. UND]]</f>
        <v>0</v>
      </c>
      <c r="T7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3" s="150" t="str">
        <f>IFERROR(IF(MOD(TABLAINV[[#This Row],[C]],2)=0,"PAR","IMPAR"),"Zona")</f>
        <v>IMPAR</v>
      </c>
      <c r="W713" s="151"/>
      <c r="X713" s="152">
        <f>IFERROR(IF(TABLAINV[[#This Row],[Cant. UND]]=0,TABLAINV[[#This Row],[PMV]]*TABLAINV[[#This Row],[Conteo Físico]],TABLAINV[[#This Row],[PMV]]*TABLAINV[[#This Row],[Cant. UND]]),0)</f>
        <v>0</v>
      </c>
      <c r="Y713" s="152">
        <f>IFERROR(ABS(TABLAINV[[#This Row],[PMV]]*TABLAINV[[#This Row],[Diferencia]]),0)</f>
        <v>0</v>
      </c>
      <c r="Z713" s="153">
        <f>IFERROR(VLOOKUP(TABLAINV[[#This Row],[Codigo Estado]],unds!O:P,2,0),"PEND.")</f>
        <v>2001</v>
      </c>
      <c r="AA713" s="153" t="str">
        <f t="shared" si="37"/>
        <v>CD09</v>
      </c>
      <c r="AB713" s="159">
        <f t="shared" ca="1" si="38"/>
        <v>45828</v>
      </c>
    </row>
    <row r="714" spans="1:28" s="156" customFormat="1" ht="24" customHeight="1" x14ac:dyDescent="0.2">
      <c r="A714" s="157" t="str">
        <f t="shared" si="36"/>
        <v>MRC01</v>
      </c>
      <c r="B714" s="145" t="str">
        <f>IF(TABLAINV[[#This Row],[Z]]="","",D714&amp;"."&amp;TEXT(E714,"000")&amp;"."&amp;TEXT(F714,"000")&amp;"."&amp;TEXT(G714,"000"))</f>
        <v>MR.C01.191.002</v>
      </c>
      <c r="C714" s="146"/>
      <c r="D714" s="147" t="s">
        <v>95</v>
      </c>
      <c r="E714" s="147" t="s">
        <v>96</v>
      </c>
      <c r="F714" s="147">
        <v>191</v>
      </c>
      <c r="G714" s="147">
        <v>2</v>
      </c>
      <c r="H714" s="147">
        <v>370847</v>
      </c>
      <c r="I714" s="147" t="s">
        <v>364</v>
      </c>
      <c r="J714" s="158">
        <v>3</v>
      </c>
      <c r="K714" s="147" t="s">
        <v>64</v>
      </c>
      <c r="L714" s="148" t="s">
        <v>117</v>
      </c>
      <c r="M714" s="147" t="s">
        <v>99</v>
      </c>
      <c r="N714" s="146" t="s">
        <v>91</v>
      </c>
      <c r="O714" s="146">
        <v>3</v>
      </c>
      <c r="P714" s="148">
        <v>3</v>
      </c>
      <c r="Q714" s="148"/>
      <c r="R714" s="147"/>
      <c r="S714" s="149">
        <f>TABLAINV[[#This Row],[Conteo Físico]]-TABLAINV[[#This Row],[Cant. UND]]</f>
        <v>0</v>
      </c>
      <c r="T7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4" s="150" t="str">
        <f>IFERROR(IF(MOD(TABLAINV[[#This Row],[C]],2)=0,"PAR","IMPAR"),"Zona")</f>
        <v>IMPAR</v>
      </c>
      <c r="W714" s="151"/>
      <c r="X714" s="152">
        <f>IFERROR(IF(TABLAINV[[#This Row],[Cant. UND]]=0,TABLAINV[[#This Row],[PMV]]*TABLAINV[[#This Row],[Conteo Físico]],TABLAINV[[#This Row],[PMV]]*TABLAINV[[#This Row],[Cant. UND]]),0)</f>
        <v>0</v>
      </c>
      <c r="Y714" s="152">
        <f>IFERROR(ABS(TABLAINV[[#This Row],[PMV]]*TABLAINV[[#This Row],[Diferencia]]),0)</f>
        <v>0</v>
      </c>
      <c r="Z714" s="153">
        <f>IFERROR(VLOOKUP(TABLAINV[[#This Row],[Codigo Estado]],unds!O:P,2,0),"PEND.")</f>
        <v>2001</v>
      </c>
      <c r="AA714" s="153" t="str">
        <f t="shared" si="37"/>
        <v>CD09</v>
      </c>
      <c r="AB714" s="159">
        <f t="shared" ca="1" si="38"/>
        <v>45828</v>
      </c>
    </row>
    <row r="715" spans="1:28" s="156" customFormat="1" ht="24" customHeight="1" x14ac:dyDescent="0.2">
      <c r="A715" s="157" t="str">
        <f t="shared" si="36"/>
        <v>MRC01</v>
      </c>
      <c r="B715" s="145" t="str">
        <f>IF(TABLAINV[[#This Row],[Z]]="","",D715&amp;"."&amp;TEXT(E715,"000")&amp;"."&amp;TEXT(F715,"000")&amp;"."&amp;TEXT(G715,"000"))</f>
        <v>MR.C01.191.002</v>
      </c>
      <c r="C715" s="146"/>
      <c r="D715" s="147" t="s">
        <v>95</v>
      </c>
      <c r="E715" s="147" t="s">
        <v>96</v>
      </c>
      <c r="F715" s="147">
        <v>191</v>
      </c>
      <c r="G715" s="147">
        <v>2</v>
      </c>
      <c r="H715" s="147">
        <v>767776</v>
      </c>
      <c r="I715" s="147" t="s">
        <v>365</v>
      </c>
      <c r="J715" s="158">
        <v>5</v>
      </c>
      <c r="K715" s="147" t="s">
        <v>64</v>
      </c>
      <c r="L715" s="148" t="s">
        <v>117</v>
      </c>
      <c r="M715" s="147" t="s">
        <v>99</v>
      </c>
      <c r="N715" s="146" t="s">
        <v>91</v>
      </c>
      <c r="O715" s="146">
        <v>5</v>
      </c>
      <c r="P715" s="148">
        <v>5</v>
      </c>
      <c r="Q715" s="148"/>
      <c r="R715" s="147"/>
      <c r="S715" s="149">
        <f>TABLAINV[[#This Row],[Conteo Físico]]-TABLAINV[[#This Row],[Cant. UND]]</f>
        <v>0</v>
      </c>
      <c r="T7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5" s="150" t="str">
        <f>IFERROR(IF(MOD(TABLAINV[[#This Row],[C]],2)=0,"PAR","IMPAR"),"Zona")</f>
        <v>IMPAR</v>
      </c>
      <c r="W715" s="151"/>
      <c r="X715" s="152">
        <f>IFERROR(IF(TABLAINV[[#This Row],[Cant. UND]]=0,TABLAINV[[#This Row],[PMV]]*TABLAINV[[#This Row],[Conteo Físico]],TABLAINV[[#This Row],[PMV]]*TABLAINV[[#This Row],[Cant. UND]]),0)</f>
        <v>0</v>
      </c>
      <c r="Y715" s="152">
        <f>IFERROR(ABS(TABLAINV[[#This Row],[PMV]]*TABLAINV[[#This Row],[Diferencia]]),0)</f>
        <v>0</v>
      </c>
      <c r="Z715" s="153">
        <f>IFERROR(VLOOKUP(TABLAINV[[#This Row],[Codigo Estado]],unds!O:P,2,0),"PEND.")</f>
        <v>2001</v>
      </c>
      <c r="AA715" s="153" t="str">
        <f t="shared" si="37"/>
        <v>CD09</v>
      </c>
      <c r="AB715" s="159">
        <f t="shared" ca="1" si="38"/>
        <v>45828</v>
      </c>
    </row>
    <row r="716" spans="1:28" s="156" customFormat="1" ht="24" customHeight="1" x14ac:dyDescent="0.2">
      <c r="A716" s="157" t="str">
        <f t="shared" si="36"/>
        <v>MRC01</v>
      </c>
      <c r="B716" s="145" t="str">
        <f>IF(TABLAINV[[#This Row],[Z]]="","",D716&amp;"."&amp;TEXT(E716,"000")&amp;"."&amp;TEXT(F716,"000")&amp;"."&amp;TEXT(G716,"000"))</f>
        <v>MR.C01.191.002</v>
      </c>
      <c r="C716" s="146"/>
      <c r="D716" s="147" t="s">
        <v>95</v>
      </c>
      <c r="E716" s="147" t="s">
        <v>96</v>
      </c>
      <c r="F716" s="147">
        <v>191</v>
      </c>
      <c r="G716" s="147">
        <v>2</v>
      </c>
      <c r="H716" s="147">
        <v>774006</v>
      </c>
      <c r="I716" s="147" t="s">
        <v>366</v>
      </c>
      <c r="J716" s="158">
        <v>5</v>
      </c>
      <c r="K716" s="147" t="s">
        <v>64</v>
      </c>
      <c r="L716" s="148" t="s">
        <v>117</v>
      </c>
      <c r="M716" s="147" t="s">
        <v>99</v>
      </c>
      <c r="N716" s="146" t="s">
        <v>91</v>
      </c>
      <c r="O716" s="146">
        <v>5</v>
      </c>
      <c r="P716" s="148">
        <v>5</v>
      </c>
      <c r="Q716" s="148"/>
      <c r="R716" s="147"/>
      <c r="S716" s="149">
        <f>TABLAINV[[#This Row],[Conteo Físico]]-TABLAINV[[#This Row],[Cant. UND]]</f>
        <v>0</v>
      </c>
      <c r="T7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6" s="150" t="str">
        <f>IFERROR(IF(MOD(TABLAINV[[#This Row],[C]],2)=0,"PAR","IMPAR"),"Zona")</f>
        <v>IMPAR</v>
      </c>
      <c r="W716" s="151"/>
      <c r="X716" s="152">
        <f>IFERROR(IF(TABLAINV[[#This Row],[Cant. UND]]=0,TABLAINV[[#This Row],[PMV]]*TABLAINV[[#This Row],[Conteo Físico]],TABLAINV[[#This Row],[PMV]]*TABLAINV[[#This Row],[Cant. UND]]),0)</f>
        <v>0</v>
      </c>
      <c r="Y716" s="152">
        <f>IFERROR(ABS(TABLAINV[[#This Row],[PMV]]*TABLAINV[[#This Row],[Diferencia]]),0)</f>
        <v>0</v>
      </c>
      <c r="Z716" s="153">
        <f>IFERROR(VLOOKUP(TABLAINV[[#This Row],[Codigo Estado]],unds!O:P,2,0),"PEND.")</f>
        <v>2001</v>
      </c>
      <c r="AA716" s="153" t="str">
        <f t="shared" si="37"/>
        <v>CD09</v>
      </c>
      <c r="AB716" s="159">
        <f t="shared" ca="1" si="38"/>
        <v>45828</v>
      </c>
    </row>
    <row r="717" spans="1:28" s="156" customFormat="1" ht="24" customHeight="1" x14ac:dyDescent="0.2">
      <c r="A717" s="157" t="str">
        <f t="shared" si="36"/>
        <v>MRC01</v>
      </c>
      <c r="B717" s="145" t="str">
        <f>IF(TABLAINV[[#This Row],[Z]]="","",D717&amp;"."&amp;TEXT(E717,"000")&amp;"."&amp;TEXT(F717,"000")&amp;"."&amp;TEXT(G717,"000"))</f>
        <v>MR.C01.191.002</v>
      </c>
      <c r="C717" s="146"/>
      <c r="D717" s="147" t="s">
        <v>95</v>
      </c>
      <c r="E717" s="147" t="s">
        <v>96</v>
      </c>
      <c r="F717" s="147">
        <v>191</v>
      </c>
      <c r="G717" s="147">
        <v>2</v>
      </c>
      <c r="H717" s="147">
        <v>974366</v>
      </c>
      <c r="I717" s="147" t="s">
        <v>367</v>
      </c>
      <c r="J717" s="158">
        <v>5</v>
      </c>
      <c r="K717" s="147" t="s">
        <v>64</v>
      </c>
      <c r="L717" s="148" t="s">
        <v>117</v>
      </c>
      <c r="M717" s="147" t="s">
        <v>99</v>
      </c>
      <c r="N717" s="146" t="s">
        <v>91</v>
      </c>
      <c r="O717" s="146">
        <v>5</v>
      </c>
      <c r="P717" s="148">
        <v>5</v>
      </c>
      <c r="Q717" s="148"/>
      <c r="R717" s="147"/>
      <c r="S717" s="149">
        <f>TABLAINV[[#This Row],[Conteo Físico]]-TABLAINV[[#This Row],[Cant. UND]]</f>
        <v>0</v>
      </c>
      <c r="T7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7" s="150" t="str">
        <f>IFERROR(IF(MOD(TABLAINV[[#This Row],[C]],2)=0,"PAR","IMPAR"),"Zona")</f>
        <v>IMPAR</v>
      </c>
      <c r="W717" s="151"/>
      <c r="X717" s="152">
        <f>IFERROR(IF(TABLAINV[[#This Row],[Cant. UND]]=0,TABLAINV[[#This Row],[PMV]]*TABLAINV[[#This Row],[Conteo Físico]],TABLAINV[[#This Row],[PMV]]*TABLAINV[[#This Row],[Cant. UND]]),0)</f>
        <v>0</v>
      </c>
      <c r="Y717" s="152">
        <f>IFERROR(ABS(TABLAINV[[#This Row],[PMV]]*TABLAINV[[#This Row],[Diferencia]]),0)</f>
        <v>0</v>
      </c>
      <c r="Z717" s="153">
        <f>IFERROR(VLOOKUP(TABLAINV[[#This Row],[Codigo Estado]],unds!O:P,2,0),"PEND.")</f>
        <v>2001</v>
      </c>
      <c r="AA717" s="153" t="str">
        <f t="shared" si="37"/>
        <v>CD09</v>
      </c>
      <c r="AB717" s="159">
        <f t="shared" ca="1" si="38"/>
        <v>45828</v>
      </c>
    </row>
    <row r="718" spans="1:28" s="156" customFormat="1" ht="24" customHeight="1" x14ac:dyDescent="0.2">
      <c r="A718" s="157" t="str">
        <f t="shared" si="36"/>
        <v>MRC01</v>
      </c>
      <c r="B718" s="145" t="str">
        <f>IF(TABLAINV[[#This Row],[Z]]="","",D718&amp;"."&amp;TEXT(E718,"000")&amp;"."&amp;TEXT(F718,"000")&amp;"."&amp;TEXT(G718,"000"))</f>
        <v>MR.C01.191.002</v>
      </c>
      <c r="C718" s="146"/>
      <c r="D718" s="147" t="s">
        <v>95</v>
      </c>
      <c r="E718" s="147" t="s">
        <v>96</v>
      </c>
      <c r="F718" s="147">
        <v>191</v>
      </c>
      <c r="G718" s="147">
        <v>2</v>
      </c>
      <c r="H718" s="147">
        <v>997983</v>
      </c>
      <c r="I718" s="147" t="s">
        <v>368</v>
      </c>
      <c r="J718" s="158">
        <v>2</v>
      </c>
      <c r="K718" s="147" t="s">
        <v>64</v>
      </c>
      <c r="L718" s="148" t="s">
        <v>115</v>
      </c>
      <c r="M718" s="147" t="s">
        <v>99</v>
      </c>
      <c r="N718" s="146" t="s">
        <v>91</v>
      </c>
      <c r="O718" s="146">
        <v>2</v>
      </c>
      <c r="P718" s="148">
        <v>2</v>
      </c>
      <c r="Q718" s="148"/>
      <c r="R718" s="147"/>
      <c r="S718" s="149">
        <f>TABLAINV[[#This Row],[Conteo Físico]]-TABLAINV[[#This Row],[Cant. UND]]</f>
        <v>0</v>
      </c>
      <c r="T7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8" s="150" t="str">
        <f>IFERROR(IF(MOD(TABLAINV[[#This Row],[C]],2)=0,"PAR","IMPAR"),"Zona")</f>
        <v>IMPAR</v>
      </c>
      <c r="W718" s="151"/>
      <c r="X718" s="152">
        <f>IFERROR(IF(TABLAINV[[#This Row],[Cant. UND]]=0,TABLAINV[[#This Row],[PMV]]*TABLAINV[[#This Row],[Conteo Físico]],TABLAINV[[#This Row],[PMV]]*TABLAINV[[#This Row],[Cant. UND]]),0)</f>
        <v>0</v>
      </c>
      <c r="Y718" s="152">
        <f>IFERROR(ABS(TABLAINV[[#This Row],[PMV]]*TABLAINV[[#This Row],[Diferencia]]),0)</f>
        <v>0</v>
      </c>
      <c r="Z718" s="153">
        <f>IFERROR(VLOOKUP(TABLAINV[[#This Row],[Codigo Estado]],unds!O:P,2,0),"PEND.")</f>
        <v>2001</v>
      </c>
      <c r="AA718" s="153" t="str">
        <f t="shared" si="37"/>
        <v>CD09</v>
      </c>
      <c r="AB718" s="159">
        <f t="shared" ca="1" si="38"/>
        <v>45828</v>
      </c>
    </row>
    <row r="719" spans="1:28" s="156" customFormat="1" ht="24" customHeight="1" x14ac:dyDescent="0.2">
      <c r="A719" s="157" t="str">
        <f t="shared" si="36"/>
        <v>MRC01</v>
      </c>
      <c r="B719" s="145" t="str">
        <f>IF(TABLAINV[[#This Row],[Z]]="","",D719&amp;"."&amp;TEXT(E719,"000")&amp;"."&amp;TEXT(F719,"000")&amp;"."&amp;TEXT(G719,"000"))</f>
        <v>MR.C01.191.002</v>
      </c>
      <c r="C719" s="146"/>
      <c r="D719" s="147" t="s">
        <v>95</v>
      </c>
      <c r="E719" s="147" t="s">
        <v>96</v>
      </c>
      <c r="F719" s="147">
        <v>191</v>
      </c>
      <c r="G719" s="147">
        <v>2</v>
      </c>
      <c r="H719" s="147">
        <v>997983</v>
      </c>
      <c r="I719" s="147" t="s">
        <v>368</v>
      </c>
      <c r="J719" s="158">
        <v>2</v>
      </c>
      <c r="K719" s="147" t="s">
        <v>64</v>
      </c>
      <c r="L719" s="148" t="s">
        <v>115</v>
      </c>
      <c r="M719" s="147" t="s">
        <v>99</v>
      </c>
      <c r="N719" s="146" t="s">
        <v>91</v>
      </c>
      <c r="O719" s="146">
        <v>2</v>
      </c>
      <c r="P719" s="148">
        <v>2</v>
      </c>
      <c r="Q719" s="148"/>
      <c r="R719" s="147"/>
      <c r="S719" s="149">
        <f>TABLAINV[[#This Row],[Conteo Físico]]-TABLAINV[[#This Row],[Cant. UND]]</f>
        <v>0</v>
      </c>
      <c r="T7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9" s="150" t="str">
        <f>IFERROR(IF(MOD(TABLAINV[[#This Row],[C]],2)=0,"PAR","IMPAR"),"Zona")</f>
        <v>IMPAR</v>
      </c>
      <c r="W719" s="151"/>
      <c r="X719" s="152">
        <f>IFERROR(IF(TABLAINV[[#This Row],[Cant. UND]]=0,TABLAINV[[#This Row],[PMV]]*TABLAINV[[#This Row],[Conteo Físico]],TABLAINV[[#This Row],[PMV]]*TABLAINV[[#This Row],[Cant. UND]]),0)</f>
        <v>0</v>
      </c>
      <c r="Y719" s="152">
        <f>IFERROR(ABS(TABLAINV[[#This Row],[PMV]]*TABLAINV[[#This Row],[Diferencia]]),0)</f>
        <v>0</v>
      </c>
      <c r="Z719" s="153">
        <f>IFERROR(VLOOKUP(TABLAINV[[#This Row],[Codigo Estado]],unds!O:P,2,0),"PEND.")</f>
        <v>2001</v>
      </c>
      <c r="AA719" s="153" t="str">
        <f t="shared" si="37"/>
        <v>CD09</v>
      </c>
      <c r="AB719" s="159">
        <f t="shared" ca="1" si="38"/>
        <v>45828</v>
      </c>
    </row>
    <row r="720" spans="1:28" s="156" customFormat="1" ht="24" customHeight="1" x14ac:dyDescent="0.2">
      <c r="A720" s="157" t="str">
        <f t="shared" si="36"/>
        <v>MRC01</v>
      </c>
      <c r="B720" s="145" t="str">
        <f>IF(TABLAINV[[#This Row],[Z]]="","",D720&amp;"."&amp;TEXT(E720,"000")&amp;"."&amp;TEXT(F720,"000")&amp;"."&amp;TEXT(G720,"000"))</f>
        <v>MR.C01.193.001</v>
      </c>
      <c r="C720" s="146"/>
      <c r="D720" s="147" t="s">
        <v>95</v>
      </c>
      <c r="E720" s="147" t="s">
        <v>96</v>
      </c>
      <c r="F720" s="147">
        <v>193</v>
      </c>
      <c r="G720" s="147">
        <v>1</v>
      </c>
      <c r="H720" s="147">
        <v>1023465</v>
      </c>
      <c r="I720" s="147" t="s">
        <v>369</v>
      </c>
      <c r="J720" s="158">
        <v>9</v>
      </c>
      <c r="K720" s="147" t="s">
        <v>64</v>
      </c>
      <c r="L720" s="148" t="s">
        <v>115</v>
      </c>
      <c r="M720" s="147" t="s">
        <v>99</v>
      </c>
      <c r="N720" s="146" t="s">
        <v>91</v>
      </c>
      <c r="O720" s="146">
        <v>9</v>
      </c>
      <c r="P720" s="148">
        <v>9</v>
      </c>
      <c r="Q720" s="148"/>
      <c r="R720" s="147"/>
      <c r="S720" s="149">
        <f>TABLAINV[[#This Row],[Conteo Físico]]-TABLAINV[[#This Row],[Cant. UND]]</f>
        <v>0</v>
      </c>
      <c r="T7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0" s="150" t="str">
        <f>IFERROR(IF(MOD(TABLAINV[[#This Row],[C]],2)=0,"PAR","IMPAR"),"Zona")</f>
        <v>IMPAR</v>
      </c>
      <c r="W720" s="151"/>
      <c r="X720" s="152">
        <f>IFERROR(IF(TABLAINV[[#This Row],[Cant. UND]]=0,TABLAINV[[#This Row],[PMV]]*TABLAINV[[#This Row],[Conteo Físico]],TABLAINV[[#This Row],[PMV]]*TABLAINV[[#This Row],[Cant. UND]]),0)</f>
        <v>0</v>
      </c>
      <c r="Y720" s="152">
        <f>IFERROR(ABS(TABLAINV[[#This Row],[PMV]]*TABLAINV[[#This Row],[Diferencia]]),0)</f>
        <v>0</v>
      </c>
      <c r="Z720" s="153">
        <f>IFERROR(VLOOKUP(TABLAINV[[#This Row],[Codigo Estado]],unds!O:P,2,0),"PEND.")</f>
        <v>2001</v>
      </c>
      <c r="AA720" s="153" t="str">
        <f t="shared" si="37"/>
        <v>CD09</v>
      </c>
      <c r="AB720" s="159">
        <f t="shared" ca="1" si="38"/>
        <v>45828</v>
      </c>
    </row>
    <row r="721" spans="1:28" s="156" customFormat="1" ht="24" customHeight="1" x14ac:dyDescent="0.2">
      <c r="A721" s="157" t="str">
        <f t="shared" si="36"/>
        <v>MRC01</v>
      </c>
      <c r="B721" s="145" t="str">
        <f>IF(TABLAINV[[#This Row],[Z]]="","",D721&amp;"."&amp;TEXT(E721,"000")&amp;"."&amp;TEXT(F721,"000")&amp;"."&amp;TEXT(G721,"000"))</f>
        <v>MR.C01.193.001</v>
      </c>
      <c r="C721" s="146"/>
      <c r="D721" s="147" t="s">
        <v>95</v>
      </c>
      <c r="E721" s="147" t="s">
        <v>96</v>
      </c>
      <c r="F721" s="147">
        <v>193</v>
      </c>
      <c r="G721" s="147">
        <v>1</v>
      </c>
      <c r="H721" s="147">
        <v>201725</v>
      </c>
      <c r="I721" s="147" t="s">
        <v>370</v>
      </c>
      <c r="J721" s="158">
        <v>4</v>
      </c>
      <c r="K721" s="147" t="s">
        <v>64</v>
      </c>
      <c r="L721" s="148" t="s">
        <v>110</v>
      </c>
      <c r="M721" s="147" t="s">
        <v>135</v>
      </c>
      <c r="N721" s="146" t="s">
        <v>91</v>
      </c>
      <c r="O721" s="146">
        <v>4</v>
      </c>
      <c r="P721" s="148">
        <v>4</v>
      </c>
      <c r="Q721" s="148"/>
      <c r="R721" s="147"/>
      <c r="S721" s="149">
        <f>TABLAINV[[#This Row],[Conteo Físico]]-TABLAINV[[#This Row],[Cant. UND]]</f>
        <v>0</v>
      </c>
      <c r="T7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1" s="150" t="str">
        <f>IFERROR(IF(MOD(TABLAINV[[#This Row],[C]],2)=0,"PAR","IMPAR"),"Zona")</f>
        <v>IMPAR</v>
      </c>
      <c r="W721" s="151"/>
      <c r="X721" s="152">
        <f>IFERROR(IF(TABLAINV[[#This Row],[Cant. UND]]=0,TABLAINV[[#This Row],[PMV]]*TABLAINV[[#This Row],[Conteo Físico]],TABLAINV[[#This Row],[PMV]]*TABLAINV[[#This Row],[Cant. UND]]),0)</f>
        <v>0</v>
      </c>
      <c r="Y721" s="152">
        <f>IFERROR(ABS(TABLAINV[[#This Row],[PMV]]*TABLAINV[[#This Row],[Diferencia]]),0)</f>
        <v>0</v>
      </c>
      <c r="Z721" s="153">
        <f>IFERROR(VLOOKUP(TABLAINV[[#This Row],[Codigo Estado]],unds!O:P,2,0),"PEND.")</f>
        <v>2001</v>
      </c>
      <c r="AA721" s="153" t="str">
        <f t="shared" si="37"/>
        <v>CD09</v>
      </c>
      <c r="AB721" s="159">
        <f t="shared" ca="1" si="38"/>
        <v>45828</v>
      </c>
    </row>
    <row r="722" spans="1:28" s="156" customFormat="1" ht="24" customHeight="1" x14ac:dyDescent="0.2">
      <c r="A722" s="157" t="str">
        <f t="shared" si="36"/>
        <v>MRC01</v>
      </c>
      <c r="B722" s="145" t="str">
        <f>IF(TABLAINV[[#This Row],[Z]]="","",D722&amp;"."&amp;TEXT(E722,"000")&amp;"."&amp;TEXT(F722,"000")&amp;"."&amp;TEXT(G722,"000"))</f>
        <v>MR.C01.193.001</v>
      </c>
      <c r="C722" s="146"/>
      <c r="D722" s="147" t="s">
        <v>95</v>
      </c>
      <c r="E722" s="147" t="s">
        <v>96</v>
      </c>
      <c r="F722" s="147">
        <v>193</v>
      </c>
      <c r="G722" s="147">
        <v>1</v>
      </c>
      <c r="H722" s="147">
        <v>768743003</v>
      </c>
      <c r="I722" s="147" t="s">
        <v>371</v>
      </c>
      <c r="J722" s="158">
        <v>1</v>
      </c>
      <c r="K722" s="147" t="s">
        <v>64</v>
      </c>
      <c r="L722" s="148" t="s">
        <v>115</v>
      </c>
      <c r="M722" s="147" t="s">
        <v>99</v>
      </c>
      <c r="N722" s="146" t="s">
        <v>91</v>
      </c>
      <c r="O722" s="146">
        <v>1</v>
      </c>
      <c r="P722" s="148">
        <v>1</v>
      </c>
      <c r="Q722" s="148"/>
      <c r="R722" s="147"/>
      <c r="S722" s="149">
        <f>TABLAINV[[#This Row],[Conteo Físico]]-TABLAINV[[#This Row],[Cant. UND]]</f>
        <v>0</v>
      </c>
      <c r="T7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2" s="150" t="str">
        <f>IFERROR(IF(MOD(TABLAINV[[#This Row],[C]],2)=0,"PAR","IMPAR"),"Zona")</f>
        <v>IMPAR</v>
      </c>
      <c r="W722" s="151"/>
      <c r="X722" s="152">
        <f>IFERROR(IF(TABLAINV[[#This Row],[Cant. UND]]=0,TABLAINV[[#This Row],[PMV]]*TABLAINV[[#This Row],[Conteo Físico]],TABLAINV[[#This Row],[PMV]]*TABLAINV[[#This Row],[Cant. UND]]),0)</f>
        <v>0</v>
      </c>
      <c r="Y722" s="152">
        <f>IFERROR(ABS(TABLAINV[[#This Row],[PMV]]*TABLAINV[[#This Row],[Diferencia]]),0)</f>
        <v>0</v>
      </c>
      <c r="Z722" s="153">
        <f>IFERROR(VLOOKUP(TABLAINV[[#This Row],[Codigo Estado]],unds!O:P,2,0),"PEND.")</f>
        <v>2001</v>
      </c>
      <c r="AA722" s="153" t="str">
        <f t="shared" si="37"/>
        <v>CD09</v>
      </c>
      <c r="AB722" s="159">
        <f t="shared" ca="1" si="38"/>
        <v>45828</v>
      </c>
    </row>
    <row r="723" spans="1:28" s="156" customFormat="1" ht="24" customHeight="1" x14ac:dyDescent="0.2">
      <c r="A723" s="157" t="str">
        <f t="shared" si="36"/>
        <v>MRC01</v>
      </c>
      <c r="B723" s="145" t="str">
        <f>IF(TABLAINV[[#This Row],[Z]]="","",D723&amp;"."&amp;TEXT(E723,"000")&amp;"."&amp;TEXT(F723,"000")&amp;"."&amp;TEXT(G723,"000"))</f>
        <v>MR.C01.193.001</v>
      </c>
      <c r="C723" s="146"/>
      <c r="D723" s="147" t="s">
        <v>95</v>
      </c>
      <c r="E723" s="147" t="s">
        <v>96</v>
      </c>
      <c r="F723" s="147">
        <v>193</v>
      </c>
      <c r="G723" s="147">
        <v>1</v>
      </c>
      <c r="H723" s="147">
        <v>952079004</v>
      </c>
      <c r="I723" s="147" t="s">
        <v>372</v>
      </c>
      <c r="J723" s="158">
        <v>2</v>
      </c>
      <c r="K723" s="147" t="s">
        <v>64</v>
      </c>
      <c r="L723" s="148" t="s">
        <v>115</v>
      </c>
      <c r="M723" s="147" t="s">
        <v>99</v>
      </c>
      <c r="N723" s="146" t="s">
        <v>91</v>
      </c>
      <c r="O723" s="146">
        <v>2</v>
      </c>
      <c r="P723" s="148">
        <v>2</v>
      </c>
      <c r="Q723" s="148"/>
      <c r="R723" s="147"/>
      <c r="S723" s="149">
        <f>TABLAINV[[#This Row],[Conteo Físico]]-TABLAINV[[#This Row],[Cant. UND]]</f>
        <v>0</v>
      </c>
      <c r="T7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3" s="150" t="str">
        <f>IFERROR(IF(MOD(TABLAINV[[#This Row],[C]],2)=0,"PAR","IMPAR"),"Zona")</f>
        <v>IMPAR</v>
      </c>
      <c r="W723" s="151"/>
      <c r="X723" s="152">
        <f>IFERROR(IF(TABLAINV[[#This Row],[Cant. UND]]=0,TABLAINV[[#This Row],[PMV]]*TABLAINV[[#This Row],[Conteo Físico]],TABLAINV[[#This Row],[PMV]]*TABLAINV[[#This Row],[Cant. UND]]),0)</f>
        <v>0</v>
      </c>
      <c r="Y723" s="152">
        <f>IFERROR(ABS(TABLAINV[[#This Row],[PMV]]*TABLAINV[[#This Row],[Diferencia]]),0)</f>
        <v>0</v>
      </c>
      <c r="Z723" s="153">
        <f>IFERROR(VLOOKUP(TABLAINV[[#This Row],[Codigo Estado]],unds!O:P,2,0),"PEND.")</f>
        <v>2001</v>
      </c>
      <c r="AA723" s="153" t="str">
        <f t="shared" si="37"/>
        <v>CD09</v>
      </c>
      <c r="AB723" s="159">
        <f t="shared" ca="1" si="38"/>
        <v>45828</v>
      </c>
    </row>
    <row r="724" spans="1:28" s="156" customFormat="1" ht="24" customHeight="1" x14ac:dyDescent="0.2">
      <c r="A724" s="157" t="str">
        <f t="shared" si="36"/>
        <v>MRC01</v>
      </c>
      <c r="B724" s="145" t="str">
        <f>IF(TABLAINV[[#This Row],[Z]]="","",D724&amp;"."&amp;TEXT(E724,"000")&amp;"."&amp;TEXT(F724,"000")&amp;"."&amp;TEXT(G724,"000"))</f>
        <v>MR.C01.193.002</v>
      </c>
      <c r="C724" s="146"/>
      <c r="D724" s="147" t="s">
        <v>95</v>
      </c>
      <c r="E724" s="147" t="s">
        <v>96</v>
      </c>
      <c r="F724" s="147">
        <v>193</v>
      </c>
      <c r="G724" s="147">
        <v>2</v>
      </c>
      <c r="H724" s="147">
        <v>252913</v>
      </c>
      <c r="I724" s="147" t="s">
        <v>373</v>
      </c>
      <c r="J724" s="158">
        <v>9</v>
      </c>
      <c r="K724" s="147" t="s">
        <v>64</v>
      </c>
      <c r="L724" s="148" t="s">
        <v>110</v>
      </c>
      <c r="M724" s="147" t="s">
        <v>135</v>
      </c>
      <c r="N724" s="146" t="s">
        <v>91</v>
      </c>
      <c r="O724" s="146">
        <v>9</v>
      </c>
      <c r="P724" s="148">
        <v>9</v>
      </c>
      <c r="Q724" s="148"/>
      <c r="R724" s="147"/>
      <c r="S724" s="149">
        <f>TABLAINV[[#This Row],[Conteo Físico]]-TABLAINV[[#This Row],[Cant. UND]]</f>
        <v>0</v>
      </c>
      <c r="T7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4" s="150" t="str">
        <f>IFERROR(IF(MOD(TABLAINV[[#This Row],[C]],2)=0,"PAR","IMPAR"),"Zona")</f>
        <v>IMPAR</v>
      </c>
      <c r="W724" s="151"/>
      <c r="X724" s="152">
        <f>IFERROR(IF(TABLAINV[[#This Row],[Cant. UND]]=0,TABLAINV[[#This Row],[PMV]]*TABLAINV[[#This Row],[Conteo Físico]],TABLAINV[[#This Row],[PMV]]*TABLAINV[[#This Row],[Cant. UND]]),0)</f>
        <v>0</v>
      </c>
      <c r="Y724" s="152">
        <f>IFERROR(ABS(TABLAINV[[#This Row],[PMV]]*TABLAINV[[#This Row],[Diferencia]]),0)</f>
        <v>0</v>
      </c>
      <c r="Z724" s="153">
        <f>IFERROR(VLOOKUP(TABLAINV[[#This Row],[Codigo Estado]],unds!O:P,2,0),"PEND.")</f>
        <v>2001</v>
      </c>
      <c r="AA724" s="153" t="str">
        <f t="shared" si="37"/>
        <v>CD09</v>
      </c>
      <c r="AB724" s="159">
        <f t="shared" ca="1" si="38"/>
        <v>45828</v>
      </c>
    </row>
    <row r="725" spans="1:28" s="156" customFormat="1" ht="24" customHeight="1" x14ac:dyDescent="0.2">
      <c r="A725" s="157" t="str">
        <f t="shared" si="36"/>
        <v>MRC01</v>
      </c>
      <c r="B725" s="145" t="str">
        <f>IF(TABLAINV[[#This Row],[Z]]="","",D725&amp;"."&amp;TEXT(E725,"000")&amp;"."&amp;TEXT(F725,"000")&amp;"."&amp;TEXT(G725,"000"))</f>
        <v>MR.C01.193.002</v>
      </c>
      <c r="C725" s="146"/>
      <c r="D725" s="147" t="s">
        <v>95</v>
      </c>
      <c r="E725" s="147" t="s">
        <v>96</v>
      </c>
      <c r="F725" s="147">
        <v>193</v>
      </c>
      <c r="G725" s="147">
        <v>2</v>
      </c>
      <c r="H725" s="147">
        <v>407901</v>
      </c>
      <c r="I725" s="147" t="s">
        <v>374</v>
      </c>
      <c r="J725" s="158">
        <v>2</v>
      </c>
      <c r="K725" s="147" t="s">
        <v>64</v>
      </c>
      <c r="L725" s="148" t="s">
        <v>115</v>
      </c>
      <c r="M725" s="147" t="s">
        <v>99</v>
      </c>
      <c r="N725" s="146" t="s">
        <v>91</v>
      </c>
      <c r="O725" s="146">
        <v>2</v>
      </c>
      <c r="P725" s="148">
        <v>2</v>
      </c>
      <c r="Q725" s="148"/>
      <c r="R725" s="147"/>
      <c r="S725" s="149">
        <f>TABLAINV[[#This Row],[Conteo Físico]]-TABLAINV[[#This Row],[Cant. UND]]</f>
        <v>0</v>
      </c>
      <c r="T7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5" s="150" t="str">
        <f>IFERROR(IF(MOD(TABLAINV[[#This Row],[C]],2)=0,"PAR","IMPAR"),"Zona")</f>
        <v>IMPAR</v>
      </c>
      <c r="W725" s="151"/>
      <c r="X725" s="152">
        <f>IFERROR(IF(TABLAINV[[#This Row],[Cant. UND]]=0,TABLAINV[[#This Row],[PMV]]*TABLAINV[[#This Row],[Conteo Físico]],TABLAINV[[#This Row],[PMV]]*TABLAINV[[#This Row],[Cant. UND]]),0)</f>
        <v>0</v>
      </c>
      <c r="Y725" s="152">
        <f>IFERROR(ABS(TABLAINV[[#This Row],[PMV]]*TABLAINV[[#This Row],[Diferencia]]),0)</f>
        <v>0</v>
      </c>
      <c r="Z725" s="153">
        <f>IFERROR(VLOOKUP(TABLAINV[[#This Row],[Codigo Estado]],unds!O:P,2,0),"PEND.")</f>
        <v>2001</v>
      </c>
      <c r="AA725" s="153" t="str">
        <f t="shared" si="37"/>
        <v>CD09</v>
      </c>
      <c r="AB725" s="159">
        <f t="shared" ca="1" si="38"/>
        <v>45828</v>
      </c>
    </row>
    <row r="726" spans="1:28" s="156" customFormat="1" ht="24" customHeight="1" x14ac:dyDescent="0.2">
      <c r="A726" s="157" t="str">
        <f t="shared" si="36"/>
        <v>MRC01</v>
      </c>
      <c r="B726" s="145" t="str">
        <f>IF(TABLAINV[[#This Row],[Z]]="","",D726&amp;"."&amp;TEXT(E726,"000")&amp;"."&amp;TEXT(F726,"000")&amp;"."&amp;TEXT(G726,"000"))</f>
        <v>MR.C01.193.002</v>
      </c>
      <c r="C726" s="146"/>
      <c r="D726" s="147" t="s">
        <v>95</v>
      </c>
      <c r="E726" s="147" t="s">
        <v>96</v>
      </c>
      <c r="F726" s="147">
        <v>193</v>
      </c>
      <c r="G726" s="147">
        <v>2</v>
      </c>
      <c r="H726" s="147">
        <v>531494</v>
      </c>
      <c r="I726" s="147" t="s">
        <v>375</v>
      </c>
      <c r="J726" s="158">
        <v>1</v>
      </c>
      <c r="K726" s="147" t="s">
        <v>64</v>
      </c>
      <c r="L726" s="148" t="s">
        <v>117</v>
      </c>
      <c r="M726" s="147" t="s">
        <v>99</v>
      </c>
      <c r="N726" s="146" t="s">
        <v>91</v>
      </c>
      <c r="O726" s="146">
        <v>1</v>
      </c>
      <c r="P726" s="148">
        <v>1</v>
      </c>
      <c r="Q726" s="148"/>
      <c r="R726" s="147"/>
      <c r="S726" s="149">
        <f>TABLAINV[[#This Row],[Conteo Físico]]-TABLAINV[[#This Row],[Cant. UND]]</f>
        <v>0</v>
      </c>
      <c r="T7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6" s="150" t="str">
        <f>IFERROR(IF(MOD(TABLAINV[[#This Row],[C]],2)=0,"PAR","IMPAR"),"Zona")</f>
        <v>IMPAR</v>
      </c>
      <c r="W726" s="151"/>
      <c r="X726" s="152">
        <f>IFERROR(IF(TABLAINV[[#This Row],[Cant. UND]]=0,TABLAINV[[#This Row],[PMV]]*TABLAINV[[#This Row],[Conteo Físico]],TABLAINV[[#This Row],[PMV]]*TABLAINV[[#This Row],[Cant. UND]]),0)</f>
        <v>0</v>
      </c>
      <c r="Y726" s="152">
        <f>IFERROR(ABS(TABLAINV[[#This Row],[PMV]]*TABLAINV[[#This Row],[Diferencia]]),0)</f>
        <v>0</v>
      </c>
      <c r="Z726" s="153">
        <f>IFERROR(VLOOKUP(TABLAINV[[#This Row],[Codigo Estado]],unds!O:P,2,0),"PEND.")</f>
        <v>2001</v>
      </c>
      <c r="AA726" s="153" t="str">
        <f t="shared" si="37"/>
        <v>CD09</v>
      </c>
      <c r="AB726" s="159">
        <f t="shared" ca="1" si="38"/>
        <v>45828</v>
      </c>
    </row>
    <row r="727" spans="1:28" s="156" customFormat="1" ht="24" customHeight="1" x14ac:dyDescent="0.2">
      <c r="A727" s="157" t="str">
        <f t="shared" si="36"/>
        <v>MRC01</v>
      </c>
      <c r="B727" s="145" t="str">
        <f>IF(TABLAINV[[#This Row],[Z]]="","",D727&amp;"."&amp;TEXT(E727,"000")&amp;"."&amp;TEXT(F727,"000")&amp;"."&amp;TEXT(G727,"000"))</f>
        <v>MR.C01.193.002</v>
      </c>
      <c r="C727" s="146"/>
      <c r="D727" s="147" t="s">
        <v>95</v>
      </c>
      <c r="E727" s="147" t="s">
        <v>96</v>
      </c>
      <c r="F727" s="147">
        <v>193</v>
      </c>
      <c r="G727" s="147">
        <v>2</v>
      </c>
      <c r="H727" s="147">
        <v>916694</v>
      </c>
      <c r="I727" s="147" t="s">
        <v>376</v>
      </c>
      <c r="J727" s="158">
        <v>3</v>
      </c>
      <c r="K727" s="147" t="s">
        <v>64</v>
      </c>
      <c r="L727" s="148" t="s">
        <v>115</v>
      </c>
      <c r="M727" s="147" t="s">
        <v>99</v>
      </c>
      <c r="N727" s="146" t="s">
        <v>91</v>
      </c>
      <c r="O727" s="146">
        <v>3</v>
      </c>
      <c r="P727" s="148">
        <v>3</v>
      </c>
      <c r="Q727" s="148"/>
      <c r="R727" s="147"/>
      <c r="S727" s="149">
        <f>TABLAINV[[#This Row],[Conteo Físico]]-TABLAINV[[#This Row],[Cant. UND]]</f>
        <v>0</v>
      </c>
      <c r="T7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7" s="150" t="str">
        <f>IFERROR(IF(MOD(TABLAINV[[#This Row],[C]],2)=0,"PAR","IMPAR"),"Zona")</f>
        <v>IMPAR</v>
      </c>
      <c r="W727" s="151"/>
      <c r="X727" s="152">
        <f>IFERROR(IF(TABLAINV[[#This Row],[Cant. UND]]=0,TABLAINV[[#This Row],[PMV]]*TABLAINV[[#This Row],[Conteo Físico]],TABLAINV[[#This Row],[PMV]]*TABLAINV[[#This Row],[Cant. UND]]),0)</f>
        <v>0</v>
      </c>
      <c r="Y727" s="152">
        <f>IFERROR(ABS(TABLAINV[[#This Row],[PMV]]*TABLAINV[[#This Row],[Diferencia]]),0)</f>
        <v>0</v>
      </c>
      <c r="Z727" s="153">
        <f>IFERROR(VLOOKUP(TABLAINV[[#This Row],[Codigo Estado]],unds!O:P,2,0),"PEND.")</f>
        <v>2001</v>
      </c>
      <c r="AA727" s="153" t="str">
        <f t="shared" si="37"/>
        <v>CD09</v>
      </c>
      <c r="AB727" s="159">
        <f t="shared" ca="1" si="38"/>
        <v>45828</v>
      </c>
    </row>
    <row r="728" spans="1:28" s="156" customFormat="1" ht="24" customHeight="1" x14ac:dyDescent="0.2">
      <c r="A728" s="157" t="str">
        <f t="shared" si="36"/>
        <v>MRC01</v>
      </c>
      <c r="B728" s="145" t="str">
        <f>IF(TABLAINV[[#This Row],[Z]]="","",D728&amp;"."&amp;TEXT(E728,"000")&amp;"."&amp;TEXT(F728,"000")&amp;"."&amp;TEXT(G728,"000"))</f>
        <v>MR.C01.199.001</v>
      </c>
      <c r="C728" s="146"/>
      <c r="D728" s="147" t="s">
        <v>95</v>
      </c>
      <c r="E728" s="147" t="s">
        <v>96</v>
      </c>
      <c r="F728" s="147">
        <v>199</v>
      </c>
      <c r="G728" s="147">
        <v>1</v>
      </c>
      <c r="H728" s="147">
        <v>733537003</v>
      </c>
      <c r="I728" s="147" t="s">
        <v>377</v>
      </c>
      <c r="J728" s="158">
        <v>1</v>
      </c>
      <c r="K728" s="147" t="s">
        <v>64</v>
      </c>
      <c r="L728" s="148" t="s">
        <v>115</v>
      </c>
      <c r="M728" s="147" t="s">
        <v>99</v>
      </c>
      <c r="N728" s="146" t="s">
        <v>91</v>
      </c>
      <c r="O728" s="146">
        <v>1</v>
      </c>
      <c r="P728" s="148">
        <v>1</v>
      </c>
      <c r="Q728" s="148"/>
      <c r="R728" s="147"/>
      <c r="S728" s="149">
        <f>TABLAINV[[#This Row],[Conteo Físico]]-TABLAINV[[#This Row],[Cant. UND]]</f>
        <v>0</v>
      </c>
      <c r="T7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8" s="150" t="str">
        <f>IFERROR(IF(MOD(TABLAINV[[#This Row],[C]],2)=0,"PAR","IMPAR"),"Zona")</f>
        <v>IMPAR</v>
      </c>
      <c r="W728" s="151"/>
      <c r="X728" s="152">
        <f>IFERROR(IF(TABLAINV[[#This Row],[Cant. UND]]=0,TABLAINV[[#This Row],[PMV]]*TABLAINV[[#This Row],[Conteo Físico]],TABLAINV[[#This Row],[PMV]]*TABLAINV[[#This Row],[Cant. UND]]),0)</f>
        <v>0</v>
      </c>
      <c r="Y728" s="152">
        <f>IFERROR(ABS(TABLAINV[[#This Row],[PMV]]*TABLAINV[[#This Row],[Diferencia]]),0)</f>
        <v>0</v>
      </c>
      <c r="Z728" s="153">
        <f>IFERROR(VLOOKUP(TABLAINV[[#This Row],[Codigo Estado]],unds!O:P,2,0),"PEND.")</f>
        <v>2001</v>
      </c>
      <c r="AA728" s="153" t="str">
        <f t="shared" si="37"/>
        <v>CD09</v>
      </c>
      <c r="AB728" s="159">
        <f t="shared" ca="1" si="38"/>
        <v>45828</v>
      </c>
    </row>
    <row r="729" spans="1:28" s="156" customFormat="1" ht="24" customHeight="1" x14ac:dyDescent="0.2">
      <c r="A729" s="157" t="str">
        <f t="shared" si="36"/>
        <v>MRC01</v>
      </c>
      <c r="B729" s="145" t="str">
        <f>IF(TABLAINV[[#This Row],[Z]]="","",D729&amp;"."&amp;TEXT(E729,"000")&amp;"."&amp;TEXT(F729,"000")&amp;"."&amp;TEXT(G729,"000"))</f>
        <v>MR.C01.199.001</v>
      </c>
      <c r="C729" s="146"/>
      <c r="D729" s="147" t="s">
        <v>95</v>
      </c>
      <c r="E729" s="147" t="s">
        <v>96</v>
      </c>
      <c r="F729" s="147">
        <v>199</v>
      </c>
      <c r="G729" s="147">
        <v>1</v>
      </c>
      <c r="H729" s="147">
        <v>768744002</v>
      </c>
      <c r="I729" s="147" t="s">
        <v>378</v>
      </c>
      <c r="J729" s="158">
        <v>4</v>
      </c>
      <c r="K729" s="147" t="s">
        <v>64</v>
      </c>
      <c r="L729" s="148" t="s">
        <v>115</v>
      </c>
      <c r="M729" s="147" t="s">
        <v>99</v>
      </c>
      <c r="N729" s="146" t="s">
        <v>91</v>
      </c>
      <c r="O729" s="146">
        <v>4</v>
      </c>
      <c r="P729" s="148">
        <v>4</v>
      </c>
      <c r="Q729" s="148"/>
      <c r="R729" s="147"/>
      <c r="S729" s="149">
        <f>TABLAINV[[#This Row],[Conteo Físico]]-TABLAINV[[#This Row],[Cant. UND]]</f>
        <v>0</v>
      </c>
      <c r="T7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9" s="150" t="str">
        <f>IFERROR(IF(MOD(TABLAINV[[#This Row],[C]],2)=0,"PAR","IMPAR"),"Zona")</f>
        <v>IMPAR</v>
      </c>
      <c r="W729" s="151"/>
      <c r="X729" s="152">
        <f>IFERROR(IF(TABLAINV[[#This Row],[Cant. UND]]=0,TABLAINV[[#This Row],[PMV]]*TABLAINV[[#This Row],[Conteo Físico]],TABLAINV[[#This Row],[PMV]]*TABLAINV[[#This Row],[Cant. UND]]),0)</f>
        <v>0</v>
      </c>
      <c r="Y729" s="152">
        <f>IFERROR(ABS(TABLAINV[[#This Row],[PMV]]*TABLAINV[[#This Row],[Diferencia]]),0)</f>
        <v>0</v>
      </c>
      <c r="Z729" s="153">
        <f>IFERROR(VLOOKUP(TABLAINV[[#This Row],[Codigo Estado]],unds!O:P,2,0),"PEND.")</f>
        <v>2001</v>
      </c>
      <c r="AA729" s="153" t="str">
        <f t="shared" si="37"/>
        <v>CD09</v>
      </c>
      <c r="AB729" s="159">
        <f t="shared" ca="1" si="38"/>
        <v>45828</v>
      </c>
    </row>
    <row r="730" spans="1:28" s="156" customFormat="1" ht="24" customHeight="1" x14ac:dyDescent="0.2">
      <c r="A730" s="157" t="str">
        <f t="shared" si="36"/>
        <v>MRC01</v>
      </c>
      <c r="B730" s="145" t="str">
        <f>IF(TABLAINV[[#This Row],[Z]]="","",D730&amp;"."&amp;TEXT(E730,"000")&amp;"."&amp;TEXT(F730,"000")&amp;"."&amp;TEXT(G730,"000"))</f>
        <v>MR.C01.199.002</v>
      </c>
      <c r="C730" s="146"/>
      <c r="D730" s="147" t="s">
        <v>95</v>
      </c>
      <c r="E730" s="147" t="s">
        <v>96</v>
      </c>
      <c r="F730" s="147">
        <v>199</v>
      </c>
      <c r="G730" s="147">
        <v>2</v>
      </c>
      <c r="H730" s="147">
        <v>532157</v>
      </c>
      <c r="I730" s="147" t="s">
        <v>379</v>
      </c>
      <c r="J730" s="158">
        <v>4</v>
      </c>
      <c r="K730" s="147" t="s">
        <v>64</v>
      </c>
      <c r="L730" s="148" t="s">
        <v>117</v>
      </c>
      <c r="M730" s="147" t="s">
        <v>99</v>
      </c>
      <c r="N730" s="146" t="s">
        <v>91</v>
      </c>
      <c r="O730" s="146">
        <v>4</v>
      </c>
      <c r="P730" s="148">
        <v>4</v>
      </c>
      <c r="Q730" s="148"/>
      <c r="R730" s="147"/>
      <c r="S730" s="149">
        <f>TABLAINV[[#This Row],[Conteo Físico]]-TABLAINV[[#This Row],[Cant. UND]]</f>
        <v>0</v>
      </c>
      <c r="T7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0" s="150" t="str">
        <f>IFERROR(IF(MOD(TABLAINV[[#This Row],[C]],2)=0,"PAR","IMPAR"),"Zona")</f>
        <v>IMPAR</v>
      </c>
      <c r="W730" s="151"/>
      <c r="X730" s="152">
        <f>IFERROR(IF(TABLAINV[[#This Row],[Cant. UND]]=0,TABLAINV[[#This Row],[PMV]]*TABLAINV[[#This Row],[Conteo Físico]],TABLAINV[[#This Row],[PMV]]*TABLAINV[[#This Row],[Cant. UND]]),0)</f>
        <v>0</v>
      </c>
      <c r="Y730" s="152">
        <f>IFERROR(ABS(TABLAINV[[#This Row],[PMV]]*TABLAINV[[#This Row],[Diferencia]]),0)</f>
        <v>0</v>
      </c>
      <c r="Z730" s="153">
        <f>IFERROR(VLOOKUP(TABLAINV[[#This Row],[Codigo Estado]],unds!O:P,2,0),"PEND.")</f>
        <v>2001</v>
      </c>
      <c r="AA730" s="153" t="str">
        <f t="shared" si="37"/>
        <v>CD09</v>
      </c>
      <c r="AB730" s="159">
        <f t="shared" ca="1" si="38"/>
        <v>45828</v>
      </c>
    </row>
    <row r="731" spans="1:28" s="156" customFormat="1" ht="24" customHeight="1" x14ac:dyDescent="0.2">
      <c r="A731" s="157" t="str">
        <f t="shared" si="36"/>
        <v>MRC01</v>
      </c>
      <c r="B731" s="145" t="str">
        <f>IF(TABLAINV[[#This Row],[Z]]="","",D731&amp;"."&amp;TEXT(E731,"000")&amp;"."&amp;TEXT(F731,"000")&amp;"."&amp;TEXT(G731,"000"))</f>
        <v>MR.C01.199.002</v>
      </c>
      <c r="C731" s="146"/>
      <c r="D731" s="147" t="s">
        <v>95</v>
      </c>
      <c r="E731" s="147" t="s">
        <v>96</v>
      </c>
      <c r="F731" s="147">
        <v>199</v>
      </c>
      <c r="G731" s="147">
        <v>2</v>
      </c>
      <c r="H731" s="147">
        <v>76763</v>
      </c>
      <c r="I731" s="147" t="s">
        <v>380</v>
      </c>
      <c r="J731" s="158">
        <v>8</v>
      </c>
      <c r="K731" s="147" t="s">
        <v>64</v>
      </c>
      <c r="L731" s="148" t="s">
        <v>110</v>
      </c>
      <c r="M731" s="147" t="s">
        <v>135</v>
      </c>
      <c r="N731" s="146" t="s">
        <v>91</v>
      </c>
      <c r="O731" s="146">
        <v>8</v>
      </c>
      <c r="P731" s="148">
        <v>8</v>
      </c>
      <c r="Q731" s="148"/>
      <c r="R731" s="147"/>
      <c r="S731" s="149">
        <f>TABLAINV[[#This Row],[Conteo Físico]]-TABLAINV[[#This Row],[Cant. UND]]</f>
        <v>0</v>
      </c>
      <c r="T7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1" s="150" t="str">
        <f>IFERROR(IF(MOD(TABLAINV[[#This Row],[C]],2)=0,"PAR","IMPAR"),"Zona")</f>
        <v>IMPAR</v>
      </c>
      <c r="W731" s="151"/>
      <c r="X731" s="152">
        <f>IFERROR(IF(TABLAINV[[#This Row],[Cant. UND]]=0,TABLAINV[[#This Row],[PMV]]*TABLAINV[[#This Row],[Conteo Físico]],TABLAINV[[#This Row],[PMV]]*TABLAINV[[#This Row],[Cant. UND]]),0)</f>
        <v>0</v>
      </c>
      <c r="Y731" s="152">
        <f>IFERROR(ABS(TABLAINV[[#This Row],[PMV]]*TABLAINV[[#This Row],[Diferencia]]),0)</f>
        <v>0</v>
      </c>
      <c r="Z731" s="153">
        <f>IFERROR(VLOOKUP(TABLAINV[[#This Row],[Codigo Estado]],unds!O:P,2,0),"PEND.")</f>
        <v>2001</v>
      </c>
      <c r="AA731" s="153" t="str">
        <f t="shared" si="37"/>
        <v>CD09</v>
      </c>
      <c r="AB731" s="159">
        <f t="shared" ca="1" si="38"/>
        <v>45828</v>
      </c>
    </row>
    <row r="732" spans="1:28" s="156" customFormat="1" ht="24" customHeight="1" x14ac:dyDescent="0.2">
      <c r="A732" s="157" t="str">
        <f t="shared" si="36"/>
        <v>MRC01</v>
      </c>
      <c r="B732" s="145" t="str">
        <f>IF(TABLAINV[[#This Row],[Z]]="","",D732&amp;"."&amp;TEXT(E732,"000")&amp;"."&amp;TEXT(F732,"000")&amp;"."&amp;TEXT(G732,"000"))</f>
        <v>MR.C01.199.002</v>
      </c>
      <c r="C732" s="146"/>
      <c r="D732" s="147" t="s">
        <v>95</v>
      </c>
      <c r="E732" s="147" t="s">
        <v>96</v>
      </c>
      <c r="F732" s="147">
        <v>199</v>
      </c>
      <c r="G732" s="147">
        <v>2</v>
      </c>
      <c r="H732" s="147">
        <v>768652</v>
      </c>
      <c r="I732" s="147" t="s">
        <v>381</v>
      </c>
      <c r="J732" s="158">
        <v>3</v>
      </c>
      <c r="K732" s="147" t="s">
        <v>64</v>
      </c>
      <c r="L732" s="148" t="s">
        <v>117</v>
      </c>
      <c r="M732" s="147" t="s">
        <v>99</v>
      </c>
      <c r="N732" s="146" t="s">
        <v>91</v>
      </c>
      <c r="O732" s="146">
        <v>3</v>
      </c>
      <c r="P732" s="148">
        <v>3</v>
      </c>
      <c r="Q732" s="148"/>
      <c r="R732" s="147"/>
      <c r="S732" s="149">
        <f>TABLAINV[[#This Row],[Conteo Físico]]-TABLAINV[[#This Row],[Cant. UND]]</f>
        <v>0</v>
      </c>
      <c r="T7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2" s="150" t="str">
        <f>IFERROR(IF(MOD(TABLAINV[[#This Row],[C]],2)=0,"PAR","IMPAR"),"Zona")</f>
        <v>IMPAR</v>
      </c>
      <c r="W732" s="151"/>
      <c r="X732" s="152">
        <f>IFERROR(IF(TABLAINV[[#This Row],[Cant. UND]]=0,TABLAINV[[#This Row],[PMV]]*TABLAINV[[#This Row],[Conteo Físico]],TABLAINV[[#This Row],[PMV]]*TABLAINV[[#This Row],[Cant. UND]]),0)</f>
        <v>0</v>
      </c>
      <c r="Y732" s="152">
        <f>IFERROR(ABS(TABLAINV[[#This Row],[PMV]]*TABLAINV[[#This Row],[Diferencia]]),0)</f>
        <v>0</v>
      </c>
      <c r="Z732" s="153">
        <f>IFERROR(VLOOKUP(TABLAINV[[#This Row],[Codigo Estado]],unds!O:P,2,0),"PEND.")</f>
        <v>2001</v>
      </c>
      <c r="AA732" s="153" t="str">
        <f t="shared" si="37"/>
        <v>CD09</v>
      </c>
      <c r="AB732" s="159">
        <f t="shared" ca="1" si="38"/>
        <v>45828</v>
      </c>
    </row>
    <row r="733" spans="1:28" s="156" customFormat="1" ht="24" customHeight="1" x14ac:dyDescent="0.2">
      <c r="A733" s="157" t="str">
        <f t="shared" si="36"/>
        <v>MRC01</v>
      </c>
      <c r="B733" s="145" t="str">
        <f>IF(TABLAINV[[#This Row],[Z]]="","",D733&amp;"."&amp;TEXT(E733,"000")&amp;"."&amp;TEXT(F733,"000")&amp;"."&amp;TEXT(G733,"000"))</f>
        <v>MR.C01.201.001</v>
      </c>
      <c r="C733" s="146"/>
      <c r="D733" s="147" t="s">
        <v>95</v>
      </c>
      <c r="E733" s="147" t="s">
        <v>96</v>
      </c>
      <c r="F733" s="147">
        <v>201</v>
      </c>
      <c r="G733" s="147">
        <v>1</v>
      </c>
      <c r="H733" s="147">
        <v>19622</v>
      </c>
      <c r="I733" s="147" t="s">
        <v>382</v>
      </c>
      <c r="J733" s="158">
        <v>3</v>
      </c>
      <c r="K733" s="147" t="s">
        <v>64</v>
      </c>
      <c r="L733" s="148" t="s">
        <v>110</v>
      </c>
      <c r="M733" s="147" t="s">
        <v>135</v>
      </c>
      <c r="N733" s="146" t="s">
        <v>91</v>
      </c>
      <c r="O733" s="146">
        <v>3</v>
      </c>
      <c r="P733" s="148">
        <v>3</v>
      </c>
      <c r="Q733" s="148"/>
      <c r="R733" s="147"/>
      <c r="S733" s="149">
        <f>TABLAINV[[#This Row],[Conteo Físico]]-TABLAINV[[#This Row],[Cant. UND]]</f>
        <v>0</v>
      </c>
      <c r="T7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3" s="150" t="str">
        <f>IFERROR(IF(MOD(TABLAINV[[#This Row],[C]],2)=0,"PAR","IMPAR"),"Zona")</f>
        <v>IMPAR</v>
      </c>
      <c r="W733" s="151"/>
      <c r="X733" s="152">
        <f>IFERROR(IF(TABLAINV[[#This Row],[Cant. UND]]=0,TABLAINV[[#This Row],[PMV]]*TABLAINV[[#This Row],[Conteo Físico]],TABLAINV[[#This Row],[PMV]]*TABLAINV[[#This Row],[Cant. UND]]),0)</f>
        <v>0</v>
      </c>
      <c r="Y733" s="152">
        <f>IFERROR(ABS(TABLAINV[[#This Row],[PMV]]*TABLAINV[[#This Row],[Diferencia]]),0)</f>
        <v>0</v>
      </c>
      <c r="Z733" s="153">
        <f>IFERROR(VLOOKUP(TABLAINV[[#This Row],[Codigo Estado]],unds!O:P,2,0),"PEND.")</f>
        <v>2001</v>
      </c>
      <c r="AA733" s="153" t="str">
        <f t="shared" si="37"/>
        <v>CD09</v>
      </c>
      <c r="AB733" s="159">
        <f t="shared" ca="1" si="38"/>
        <v>45828</v>
      </c>
    </row>
    <row r="734" spans="1:28" s="156" customFormat="1" ht="24" customHeight="1" x14ac:dyDescent="0.2">
      <c r="A734" s="157" t="str">
        <f t="shared" si="36"/>
        <v>MRC01</v>
      </c>
      <c r="B734" s="145" t="str">
        <f>IF(TABLAINV[[#This Row],[Z]]="","",D734&amp;"."&amp;TEXT(E734,"000")&amp;"."&amp;TEXT(F734,"000")&amp;"."&amp;TEXT(G734,"000"))</f>
        <v>MR.C01.201.001</v>
      </c>
      <c r="C734" s="146"/>
      <c r="D734" s="147" t="s">
        <v>95</v>
      </c>
      <c r="E734" s="147" t="s">
        <v>96</v>
      </c>
      <c r="F734" s="147">
        <v>201</v>
      </c>
      <c r="G734" s="147">
        <v>1</v>
      </c>
      <c r="H734" s="147">
        <v>929130004</v>
      </c>
      <c r="I734" s="147" t="s">
        <v>383</v>
      </c>
      <c r="J734" s="158">
        <v>5</v>
      </c>
      <c r="K734" s="147" t="s">
        <v>64</v>
      </c>
      <c r="L734" s="148" t="s">
        <v>117</v>
      </c>
      <c r="M734" s="147" t="s">
        <v>99</v>
      </c>
      <c r="N734" s="146" t="s">
        <v>91</v>
      </c>
      <c r="O734" s="146">
        <v>5</v>
      </c>
      <c r="P734" s="148">
        <v>5</v>
      </c>
      <c r="Q734" s="148"/>
      <c r="R734" s="147"/>
      <c r="S734" s="149">
        <f>TABLAINV[[#This Row],[Conteo Físico]]-TABLAINV[[#This Row],[Cant. UND]]</f>
        <v>0</v>
      </c>
      <c r="T7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4" s="150" t="str">
        <f>IFERROR(IF(MOD(TABLAINV[[#This Row],[C]],2)=0,"PAR","IMPAR"),"Zona")</f>
        <v>IMPAR</v>
      </c>
      <c r="W734" s="151"/>
      <c r="X734" s="152">
        <f>IFERROR(IF(TABLAINV[[#This Row],[Cant. UND]]=0,TABLAINV[[#This Row],[PMV]]*TABLAINV[[#This Row],[Conteo Físico]],TABLAINV[[#This Row],[PMV]]*TABLAINV[[#This Row],[Cant. UND]]),0)</f>
        <v>0</v>
      </c>
      <c r="Y734" s="152">
        <f>IFERROR(ABS(TABLAINV[[#This Row],[PMV]]*TABLAINV[[#This Row],[Diferencia]]),0)</f>
        <v>0</v>
      </c>
      <c r="Z734" s="153">
        <f>IFERROR(VLOOKUP(TABLAINV[[#This Row],[Codigo Estado]],unds!O:P,2,0),"PEND.")</f>
        <v>2001</v>
      </c>
      <c r="AA734" s="153" t="str">
        <f t="shared" si="37"/>
        <v>CD09</v>
      </c>
      <c r="AB734" s="159">
        <f t="shared" ca="1" si="38"/>
        <v>45828</v>
      </c>
    </row>
    <row r="735" spans="1:28" s="156" customFormat="1" ht="24" customHeight="1" x14ac:dyDescent="0.2">
      <c r="A735" s="157" t="str">
        <f t="shared" si="36"/>
        <v>MRC01</v>
      </c>
      <c r="B735" s="145" t="str">
        <f>IF(TABLAINV[[#This Row],[Z]]="","",D735&amp;"."&amp;TEXT(E735,"000")&amp;"."&amp;TEXT(F735,"000")&amp;"."&amp;TEXT(G735,"000"))</f>
        <v>MR.C01.201.002</v>
      </c>
      <c r="C735" s="146"/>
      <c r="D735" s="147" t="s">
        <v>95</v>
      </c>
      <c r="E735" s="147" t="s">
        <v>96</v>
      </c>
      <c r="F735" s="147">
        <v>201</v>
      </c>
      <c r="G735" s="147">
        <v>2</v>
      </c>
      <c r="H735" s="147">
        <v>3747</v>
      </c>
      <c r="I735" s="147" t="s">
        <v>353</v>
      </c>
      <c r="J735" s="158">
        <v>3</v>
      </c>
      <c r="K735" s="147" t="s">
        <v>64</v>
      </c>
      <c r="L735" s="148" t="s">
        <v>110</v>
      </c>
      <c r="M735" s="147" t="s">
        <v>135</v>
      </c>
      <c r="N735" s="146" t="s">
        <v>91</v>
      </c>
      <c r="O735" s="146">
        <v>3</v>
      </c>
      <c r="P735" s="148">
        <v>3</v>
      </c>
      <c r="Q735" s="148"/>
      <c r="R735" s="147"/>
      <c r="S735" s="149">
        <f>TABLAINV[[#This Row],[Conteo Físico]]-TABLAINV[[#This Row],[Cant. UND]]</f>
        <v>0</v>
      </c>
      <c r="T7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5" s="150" t="str">
        <f>IFERROR(IF(MOD(TABLAINV[[#This Row],[C]],2)=0,"PAR","IMPAR"),"Zona")</f>
        <v>IMPAR</v>
      </c>
      <c r="W735" s="151"/>
      <c r="X735" s="152">
        <f>IFERROR(IF(TABLAINV[[#This Row],[Cant. UND]]=0,TABLAINV[[#This Row],[PMV]]*TABLAINV[[#This Row],[Conteo Físico]],TABLAINV[[#This Row],[PMV]]*TABLAINV[[#This Row],[Cant. UND]]),0)</f>
        <v>0</v>
      </c>
      <c r="Y735" s="152">
        <f>IFERROR(ABS(TABLAINV[[#This Row],[PMV]]*TABLAINV[[#This Row],[Diferencia]]),0)</f>
        <v>0</v>
      </c>
      <c r="Z735" s="153">
        <f>IFERROR(VLOOKUP(TABLAINV[[#This Row],[Codigo Estado]],unds!O:P,2,0),"PEND.")</f>
        <v>2001</v>
      </c>
      <c r="AA735" s="153" t="str">
        <f t="shared" si="37"/>
        <v>CD09</v>
      </c>
      <c r="AB735" s="159">
        <f t="shared" ca="1" si="38"/>
        <v>45828</v>
      </c>
    </row>
    <row r="736" spans="1:28" s="156" customFormat="1" ht="24" customHeight="1" x14ac:dyDescent="0.2">
      <c r="A736" s="157" t="str">
        <f t="shared" si="36"/>
        <v>MRC01</v>
      </c>
      <c r="B736" s="145" t="str">
        <f>IF(TABLAINV[[#This Row],[Z]]="","",D736&amp;"."&amp;TEXT(E736,"000")&amp;"."&amp;TEXT(F736,"000")&amp;"."&amp;TEXT(G736,"000"))</f>
        <v>MR.C01.201.002</v>
      </c>
      <c r="C736" s="146"/>
      <c r="D736" s="147" t="s">
        <v>95</v>
      </c>
      <c r="E736" s="147" t="s">
        <v>96</v>
      </c>
      <c r="F736" s="147">
        <v>201</v>
      </c>
      <c r="G736" s="147">
        <v>2</v>
      </c>
      <c r="H736" s="147">
        <v>549447</v>
      </c>
      <c r="I736" s="147" t="s">
        <v>384</v>
      </c>
      <c r="J736" s="158">
        <v>2</v>
      </c>
      <c r="K736" s="147" t="s">
        <v>64</v>
      </c>
      <c r="L736" s="148" t="s">
        <v>117</v>
      </c>
      <c r="M736" s="147" t="s">
        <v>99</v>
      </c>
      <c r="N736" s="146" t="s">
        <v>91</v>
      </c>
      <c r="O736" s="146">
        <v>2</v>
      </c>
      <c r="P736" s="148">
        <v>2</v>
      </c>
      <c r="Q736" s="148"/>
      <c r="R736" s="147"/>
      <c r="S736" s="149">
        <f>TABLAINV[[#This Row],[Conteo Físico]]-TABLAINV[[#This Row],[Cant. UND]]</f>
        <v>0</v>
      </c>
      <c r="T7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6" s="150" t="str">
        <f>IFERROR(IF(MOD(TABLAINV[[#This Row],[C]],2)=0,"PAR","IMPAR"),"Zona")</f>
        <v>IMPAR</v>
      </c>
      <c r="W736" s="151"/>
      <c r="X736" s="152">
        <f>IFERROR(IF(TABLAINV[[#This Row],[Cant. UND]]=0,TABLAINV[[#This Row],[PMV]]*TABLAINV[[#This Row],[Conteo Físico]],TABLAINV[[#This Row],[PMV]]*TABLAINV[[#This Row],[Cant. UND]]),0)</f>
        <v>0</v>
      </c>
      <c r="Y736" s="152">
        <f>IFERROR(ABS(TABLAINV[[#This Row],[PMV]]*TABLAINV[[#This Row],[Diferencia]]),0)</f>
        <v>0</v>
      </c>
      <c r="Z736" s="153">
        <f>IFERROR(VLOOKUP(TABLAINV[[#This Row],[Codigo Estado]],unds!O:P,2,0),"PEND.")</f>
        <v>2001</v>
      </c>
      <c r="AA736" s="153" t="str">
        <f t="shared" si="37"/>
        <v>CD09</v>
      </c>
      <c r="AB736" s="159">
        <f t="shared" ca="1" si="38"/>
        <v>45828</v>
      </c>
    </row>
    <row r="737" spans="1:28" s="156" customFormat="1" ht="24" customHeight="1" x14ac:dyDescent="0.2">
      <c r="A737" s="157" t="str">
        <f t="shared" si="36"/>
        <v>MRC01</v>
      </c>
      <c r="B737" s="145" t="str">
        <f>IF(TABLAINV[[#This Row],[Z]]="","",D737&amp;"."&amp;TEXT(E737,"000")&amp;"."&amp;TEXT(F737,"000")&amp;"."&amp;TEXT(G737,"000"))</f>
        <v>MR.C01.201.003</v>
      </c>
      <c r="C737" s="146"/>
      <c r="D737" s="147" t="s">
        <v>95</v>
      </c>
      <c r="E737" s="147" t="s">
        <v>96</v>
      </c>
      <c r="F737" s="147">
        <v>201</v>
      </c>
      <c r="G737" s="147">
        <v>3</v>
      </c>
      <c r="H737" s="147">
        <v>1022888</v>
      </c>
      <c r="I737" s="147" t="s">
        <v>385</v>
      </c>
      <c r="J737" s="158">
        <v>11</v>
      </c>
      <c r="K737" s="147" t="s">
        <v>64</v>
      </c>
      <c r="L737" s="148" t="s">
        <v>115</v>
      </c>
      <c r="M737" s="147" t="s">
        <v>99</v>
      </c>
      <c r="N737" s="146" t="s">
        <v>91</v>
      </c>
      <c r="O737" s="146">
        <v>11</v>
      </c>
      <c r="P737" s="148">
        <v>11</v>
      </c>
      <c r="Q737" s="148"/>
      <c r="R737" s="147"/>
      <c r="S737" s="149">
        <f>TABLAINV[[#This Row],[Conteo Físico]]-TABLAINV[[#This Row],[Cant. UND]]</f>
        <v>0</v>
      </c>
      <c r="T7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7" s="150" t="str">
        <f>IFERROR(IF(MOD(TABLAINV[[#This Row],[C]],2)=0,"PAR","IMPAR"),"Zona")</f>
        <v>IMPAR</v>
      </c>
      <c r="W737" s="151"/>
      <c r="X737" s="152">
        <f>IFERROR(IF(TABLAINV[[#This Row],[Cant. UND]]=0,TABLAINV[[#This Row],[PMV]]*TABLAINV[[#This Row],[Conteo Físico]],TABLAINV[[#This Row],[PMV]]*TABLAINV[[#This Row],[Cant. UND]]),0)</f>
        <v>0</v>
      </c>
      <c r="Y737" s="152">
        <f>IFERROR(ABS(TABLAINV[[#This Row],[PMV]]*TABLAINV[[#This Row],[Diferencia]]),0)</f>
        <v>0</v>
      </c>
      <c r="Z737" s="153">
        <f>IFERROR(VLOOKUP(TABLAINV[[#This Row],[Codigo Estado]],unds!O:P,2,0),"PEND.")</f>
        <v>2001</v>
      </c>
      <c r="AA737" s="153" t="str">
        <f t="shared" si="37"/>
        <v>CD09</v>
      </c>
      <c r="AB737" s="159">
        <f t="shared" ca="1" si="38"/>
        <v>45828</v>
      </c>
    </row>
    <row r="738" spans="1:28" s="156" customFormat="1" ht="24" customHeight="1" x14ac:dyDescent="0.2">
      <c r="A738" s="157" t="str">
        <f t="shared" si="36"/>
        <v>MRC01</v>
      </c>
      <c r="B738" s="145" t="str">
        <f>IF(TABLAINV[[#This Row],[Z]]="","",D738&amp;"."&amp;TEXT(E738,"000")&amp;"."&amp;TEXT(F738,"000")&amp;"."&amp;TEXT(G738,"000"))</f>
        <v>MR.C01.201.003</v>
      </c>
      <c r="C738" s="146"/>
      <c r="D738" s="147" t="s">
        <v>95</v>
      </c>
      <c r="E738" s="147" t="s">
        <v>96</v>
      </c>
      <c r="F738" s="147">
        <v>201</v>
      </c>
      <c r="G738" s="147">
        <v>3</v>
      </c>
      <c r="H738" s="147">
        <v>960981</v>
      </c>
      <c r="I738" s="147" t="s">
        <v>386</v>
      </c>
      <c r="J738" s="158">
        <v>2</v>
      </c>
      <c r="K738" s="147" t="s">
        <v>64</v>
      </c>
      <c r="L738" s="148" t="s">
        <v>244</v>
      </c>
      <c r="M738" s="147" t="s">
        <v>99</v>
      </c>
      <c r="N738" s="146" t="s">
        <v>91</v>
      </c>
      <c r="O738" s="146">
        <v>2</v>
      </c>
      <c r="P738" s="148">
        <v>2</v>
      </c>
      <c r="Q738" s="148"/>
      <c r="R738" s="147"/>
      <c r="S738" s="149">
        <f>TABLAINV[[#This Row],[Conteo Físico]]-TABLAINV[[#This Row],[Cant. UND]]</f>
        <v>0</v>
      </c>
      <c r="T7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8" s="150" t="str">
        <f>IFERROR(IF(MOD(TABLAINV[[#This Row],[C]],2)=0,"PAR","IMPAR"),"Zona")</f>
        <v>IMPAR</v>
      </c>
      <c r="W738" s="151"/>
      <c r="X738" s="152">
        <f>IFERROR(IF(TABLAINV[[#This Row],[Cant. UND]]=0,TABLAINV[[#This Row],[PMV]]*TABLAINV[[#This Row],[Conteo Físico]],TABLAINV[[#This Row],[PMV]]*TABLAINV[[#This Row],[Cant. UND]]),0)</f>
        <v>0</v>
      </c>
      <c r="Y738" s="152">
        <f>IFERROR(ABS(TABLAINV[[#This Row],[PMV]]*TABLAINV[[#This Row],[Diferencia]]),0)</f>
        <v>0</v>
      </c>
      <c r="Z738" s="153">
        <f>IFERROR(VLOOKUP(TABLAINV[[#This Row],[Codigo Estado]],unds!O:P,2,0),"PEND.")</f>
        <v>2001</v>
      </c>
      <c r="AA738" s="153" t="str">
        <f t="shared" si="37"/>
        <v>CD09</v>
      </c>
      <c r="AB738" s="159">
        <f t="shared" ca="1" si="38"/>
        <v>45828</v>
      </c>
    </row>
    <row r="739" spans="1:28" s="156" customFormat="1" ht="24" customHeight="1" x14ac:dyDescent="0.2">
      <c r="A739" s="157" t="str">
        <f t="shared" si="36"/>
        <v>MRC01</v>
      </c>
      <c r="B739" s="145" t="str">
        <f>IF(TABLAINV[[#This Row],[Z]]="","",D739&amp;"."&amp;TEXT(E739,"000")&amp;"."&amp;TEXT(F739,"000")&amp;"."&amp;TEXT(G739,"000"))</f>
        <v>MR.C01.207.001</v>
      </c>
      <c r="C739" s="146"/>
      <c r="D739" s="147" t="s">
        <v>95</v>
      </c>
      <c r="E739" s="147" t="s">
        <v>96</v>
      </c>
      <c r="F739" s="147">
        <v>207</v>
      </c>
      <c r="G739" s="147">
        <v>1</v>
      </c>
      <c r="H739" s="147">
        <v>17535</v>
      </c>
      <c r="I739" s="147" t="s">
        <v>336</v>
      </c>
      <c r="J739" s="158">
        <v>4</v>
      </c>
      <c r="K739" s="147" t="s">
        <v>64</v>
      </c>
      <c r="L739" s="148" t="s">
        <v>110</v>
      </c>
      <c r="M739" s="147" t="s">
        <v>135</v>
      </c>
      <c r="N739" s="146" t="s">
        <v>91</v>
      </c>
      <c r="O739" s="146">
        <v>4</v>
      </c>
      <c r="P739" s="148">
        <v>4</v>
      </c>
      <c r="Q739" s="148"/>
      <c r="R739" s="147"/>
      <c r="S739" s="149">
        <f>TABLAINV[[#This Row],[Conteo Físico]]-TABLAINV[[#This Row],[Cant. UND]]</f>
        <v>0</v>
      </c>
      <c r="T7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9" s="150" t="str">
        <f>IFERROR(IF(MOD(TABLAINV[[#This Row],[C]],2)=0,"PAR","IMPAR"),"Zona")</f>
        <v>IMPAR</v>
      </c>
      <c r="W739" s="151"/>
      <c r="X739" s="152">
        <f>IFERROR(IF(TABLAINV[[#This Row],[Cant. UND]]=0,TABLAINV[[#This Row],[PMV]]*TABLAINV[[#This Row],[Conteo Físico]],TABLAINV[[#This Row],[PMV]]*TABLAINV[[#This Row],[Cant. UND]]),0)</f>
        <v>0</v>
      </c>
      <c r="Y739" s="152">
        <f>IFERROR(ABS(TABLAINV[[#This Row],[PMV]]*TABLAINV[[#This Row],[Diferencia]]),0)</f>
        <v>0</v>
      </c>
      <c r="Z739" s="153">
        <f>IFERROR(VLOOKUP(TABLAINV[[#This Row],[Codigo Estado]],unds!O:P,2,0),"PEND.")</f>
        <v>2001</v>
      </c>
      <c r="AA739" s="153" t="str">
        <f t="shared" si="37"/>
        <v>CD09</v>
      </c>
      <c r="AB739" s="159">
        <f t="shared" ca="1" si="38"/>
        <v>45828</v>
      </c>
    </row>
    <row r="740" spans="1:28" s="156" customFormat="1" ht="24" customHeight="1" x14ac:dyDescent="0.2">
      <c r="A740" s="157" t="str">
        <f t="shared" si="36"/>
        <v>MRC01</v>
      </c>
      <c r="B740" s="145" t="str">
        <f>IF(TABLAINV[[#This Row],[Z]]="","",D740&amp;"."&amp;TEXT(E740,"000")&amp;"."&amp;TEXT(F740,"000")&amp;"."&amp;TEXT(G740,"000"))</f>
        <v>MR.C01.207.002</v>
      </c>
      <c r="C740" s="146"/>
      <c r="D740" s="147" t="s">
        <v>95</v>
      </c>
      <c r="E740" s="147" t="s">
        <v>96</v>
      </c>
      <c r="F740" s="147">
        <v>207</v>
      </c>
      <c r="G740" s="147">
        <v>2</v>
      </c>
      <c r="H740" s="147">
        <v>1011366</v>
      </c>
      <c r="I740" s="147" t="s">
        <v>387</v>
      </c>
      <c r="J740" s="158">
        <v>7</v>
      </c>
      <c r="K740" s="147" t="s">
        <v>64</v>
      </c>
      <c r="L740" s="148" t="s">
        <v>115</v>
      </c>
      <c r="M740" s="147" t="s">
        <v>99</v>
      </c>
      <c r="N740" s="146" t="s">
        <v>91</v>
      </c>
      <c r="O740" s="146">
        <v>7</v>
      </c>
      <c r="P740" s="148">
        <v>7</v>
      </c>
      <c r="Q740" s="148"/>
      <c r="R740" s="147"/>
      <c r="S740" s="149">
        <f>TABLAINV[[#This Row],[Conteo Físico]]-TABLAINV[[#This Row],[Cant. UND]]</f>
        <v>0</v>
      </c>
      <c r="T7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0" s="150" t="str">
        <f>IFERROR(IF(MOD(TABLAINV[[#This Row],[C]],2)=0,"PAR","IMPAR"),"Zona")</f>
        <v>IMPAR</v>
      </c>
      <c r="W740" s="151"/>
      <c r="X740" s="152">
        <f>IFERROR(IF(TABLAINV[[#This Row],[Cant. UND]]=0,TABLAINV[[#This Row],[PMV]]*TABLAINV[[#This Row],[Conteo Físico]],TABLAINV[[#This Row],[PMV]]*TABLAINV[[#This Row],[Cant. UND]]),0)</f>
        <v>0</v>
      </c>
      <c r="Y740" s="152">
        <f>IFERROR(ABS(TABLAINV[[#This Row],[PMV]]*TABLAINV[[#This Row],[Diferencia]]),0)</f>
        <v>0</v>
      </c>
      <c r="Z740" s="153">
        <f>IFERROR(VLOOKUP(TABLAINV[[#This Row],[Codigo Estado]],unds!O:P,2,0),"PEND.")</f>
        <v>2001</v>
      </c>
      <c r="AA740" s="153" t="str">
        <f t="shared" si="37"/>
        <v>CD09</v>
      </c>
      <c r="AB740" s="159">
        <f t="shared" ca="1" si="38"/>
        <v>45828</v>
      </c>
    </row>
    <row r="741" spans="1:28" s="156" customFormat="1" ht="24" customHeight="1" x14ac:dyDescent="0.2">
      <c r="A741" s="157" t="str">
        <f t="shared" si="36"/>
        <v>MRC01</v>
      </c>
      <c r="B741" s="145" t="str">
        <f>IF(TABLAINV[[#This Row],[Z]]="","",D741&amp;"."&amp;TEXT(E741,"000")&amp;"."&amp;TEXT(F741,"000")&amp;"."&amp;TEXT(G741,"000"))</f>
        <v>MR.C01.207.002</v>
      </c>
      <c r="C741" s="146"/>
      <c r="D741" s="147" t="s">
        <v>95</v>
      </c>
      <c r="E741" s="147" t="s">
        <v>96</v>
      </c>
      <c r="F741" s="147">
        <v>207</v>
      </c>
      <c r="G741" s="147">
        <v>2</v>
      </c>
      <c r="H741" s="147">
        <v>252914</v>
      </c>
      <c r="I741" s="147" t="s">
        <v>388</v>
      </c>
      <c r="J741" s="158">
        <v>1</v>
      </c>
      <c r="K741" s="147" t="s">
        <v>64</v>
      </c>
      <c r="L741" s="148" t="s">
        <v>110</v>
      </c>
      <c r="M741" s="147" t="s">
        <v>135</v>
      </c>
      <c r="N741" s="146" t="s">
        <v>91</v>
      </c>
      <c r="O741" s="146">
        <v>1</v>
      </c>
      <c r="P741" s="148">
        <v>1</v>
      </c>
      <c r="Q741" s="148"/>
      <c r="R741" s="147"/>
      <c r="S741" s="149">
        <f>TABLAINV[[#This Row],[Conteo Físico]]-TABLAINV[[#This Row],[Cant. UND]]</f>
        <v>0</v>
      </c>
      <c r="T7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1" s="150" t="str">
        <f>IFERROR(IF(MOD(TABLAINV[[#This Row],[C]],2)=0,"PAR","IMPAR"),"Zona")</f>
        <v>IMPAR</v>
      </c>
      <c r="W741" s="151"/>
      <c r="X741" s="152">
        <f>IFERROR(IF(TABLAINV[[#This Row],[Cant. UND]]=0,TABLAINV[[#This Row],[PMV]]*TABLAINV[[#This Row],[Conteo Físico]],TABLAINV[[#This Row],[PMV]]*TABLAINV[[#This Row],[Cant. UND]]),0)</f>
        <v>0</v>
      </c>
      <c r="Y741" s="152">
        <f>IFERROR(ABS(TABLAINV[[#This Row],[PMV]]*TABLAINV[[#This Row],[Diferencia]]),0)</f>
        <v>0</v>
      </c>
      <c r="Z741" s="153">
        <f>IFERROR(VLOOKUP(TABLAINV[[#This Row],[Codigo Estado]],unds!O:P,2,0),"PEND.")</f>
        <v>2001</v>
      </c>
      <c r="AA741" s="153" t="str">
        <f t="shared" si="37"/>
        <v>CD09</v>
      </c>
      <c r="AB741" s="159">
        <f t="shared" ca="1" si="38"/>
        <v>45828</v>
      </c>
    </row>
    <row r="742" spans="1:28" s="156" customFormat="1" ht="24" customHeight="1" x14ac:dyDescent="0.2">
      <c r="A742" s="157" t="str">
        <f t="shared" si="36"/>
        <v>MRC01</v>
      </c>
      <c r="B742" s="145" t="str">
        <f>IF(TABLAINV[[#This Row],[Z]]="","",D742&amp;"."&amp;TEXT(E742,"000")&amp;"."&amp;TEXT(F742,"000")&amp;"."&amp;TEXT(G742,"000"))</f>
        <v>MR.C01.207.002</v>
      </c>
      <c r="C742" s="146"/>
      <c r="D742" s="147" t="s">
        <v>95</v>
      </c>
      <c r="E742" s="147" t="s">
        <v>96</v>
      </c>
      <c r="F742" s="147">
        <v>207</v>
      </c>
      <c r="G742" s="147">
        <v>2</v>
      </c>
      <c r="H742" s="147">
        <v>952983</v>
      </c>
      <c r="I742" s="147" t="s">
        <v>389</v>
      </c>
      <c r="J742" s="158">
        <v>5</v>
      </c>
      <c r="K742" s="147" t="s">
        <v>64</v>
      </c>
      <c r="L742" s="148" t="s">
        <v>115</v>
      </c>
      <c r="M742" s="147" t="s">
        <v>99</v>
      </c>
      <c r="N742" s="146" t="s">
        <v>91</v>
      </c>
      <c r="O742" s="146">
        <v>5</v>
      </c>
      <c r="P742" s="148">
        <v>5</v>
      </c>
      <c r="Q742" s="148"/>
      <c r="R742" s="147"/>
      <c r="S742" s="149">
        <f>TABLAINV[[#This Row],[Conteo Físico]]-TABLAINV[[#This Row],[Cant. UND]]</f>
        <v>0</v>
      </c>
      <c r="T7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2" s="150" t="str">
        <f>IFERROR(IF(MOD(TABLAINV[[#This Row],[C]],2)=0,"PAR","IMPAR"),"Zona")</f>
        <v>IMPAR</v>
      </c>
      <c r="W742" s="151"/>
      <c r="X742" s="152">
        <f>IFERROR(IF(TABLAINV[[#This Row],[Cant. UND]]=0,TABLAINV[[#This Row],[PMV]]*TABLAINV[[#This Row],[Conteo Físico]],TABLAINV[[#This Row],[PMV]]*TABLAINV[[#This Row],[Cant. UND]]),0)</f>
        <v>0</v>
      </c>
      <c r="Y742" s="152">
        <f>IFERROR(ABS(TABLAINV[[#This Row],[PMV]]*TABLAINV[[#This Row],[Diferencia]]),0)</f>
        <v>0</v>
      </c>
      <c r="Z742" s="153">
        <f>IFERROR(VLOOKUP(TABLAINV[[#This Row],[Codigo Estado]],unds!O:P,2,0),"PEND.")</f>
        <v>2001</v>
      </c>
      <c r="AA742" s="153" t="str">
        <f t="shared" si="37"/>
        <v>CD09</v>
      </c>
      <c r="AB742" s="159">
        <f t="shared" ca="1" si="38"/>
        <v>45828</v>
      </c>
    </row>
    <row r="743" spans="1:28" s="156" customFormat="1" ht="24" customHeight="1" x14ac:dyDescent="0.2">
      <c r="A743" s="157" t="str">
        <f t="shared" si="36"/>
        <v>MRC01</v>
      </c>
      <c r="B743" s="145" t="str">
        <f>IF(TABLAINV[[#This Row],[Z]]="","",D743&amp;"."&amp;TEXT(E743,"000")&amp;"."&amp;TEXT(F743,"000")&amp;"."&amp;TEXT(G743,"000"))</f>
        <v>MR.C01.207.002</v>
      </c>
      <c r="C743" s="146"/>
      <c r="D743" s="147" t="s">
        <v>95</v>
      </c>
      <c r="E743" s="147" t="s">
        <v>96</v>
      </c>
      <c r="F743" s="147">
        <v>207</v>
      </c>
      <c r="G743" s="147">
        <v>2</v>
      </c>
      <c r="H743" s="147">
        <v>965502</v>
      </c>
      <c r="I743" s="147" t="s">
        <v>390</v>
      </c>
      <c r="J743" s="158">
        <v>8</v>
      </c>
      <c r="K743" s="147" t="s">
        <v>64</v>
      </c>
      <c r="L743" s="148" t="s">
        <v>115</v>
      </c>
      <c r="M743" s="147" t="s">
        <v>99</v>
      </c>
      <c r="N743" s="146" t="s">
        <v>91</v>
      </c>
      <c r="O743" s="146">
        <v>8</v>
      </c>
      <c r="P743" s="148">
        <v>8</v>
      </c>
      <c r="Q743" s="148"/>
      <c r="R743" s="147"/>
      <c r="S743" s="149">
        <f>TABLAINV[[#This Row],[Conteo Físico]]-TABLAINV[[#This Row],[Cant. UND]]</f>
        <v>0</v>
      </c>
      <c r="T7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3" s="150" t="str">
        <f>IFERROR(IF(MOD(TABLAINV[[#This Row],[C]],2)=0,"PAR","IMPAR"),"Zona")</f>
        <v>IMPAR</v>
      </c>
      <c r="W743" s="151"/>
      <c r="X743" s="152">
        <f>IFERROR(IF(TABLAINV[[#This Row],[Cant. UND]]=0,TABLAINV[[#This Row],[PMV]]*TABLAINV[[#This Row],[Conteo Físico]],TABLAINV[[#This Row],[PMV]]*TABLAINV[[#This Row],[Cant. UND]]),0)</f>
        <v>0</v>
      </c>
      <c r="Y743" s="152">
        <f>IFERROR(ABS(TABLAINV[[#This Row],[PMV]]*TABLAINV[[#This Row],[Diferencia]]),0)</f>
        <v>0</v>
      </c>
      <c r="Z743" s="153">
        <f>IFERROR(VLOOKUP(TABLAINV[[#This Row],[Codigo Estado]],unds!O:P,2,0),"PEND.")</f>
        <v>2001</v>
      </c>
      <c r="AA743" s="153" t="str">
        <f t="shared" si="37"/>
        <v>CD09</v>
      </c>
      <c r="AB743" s="159">
        <f t="shared" ca="1" si="38"/>
        <v>45828</v>
      </c>
    </row>
    <row r="744" spans="1:28" s="156" customFormat="1" ht="24" customHeight="1" x14ac:dyDescent="0.2">
      <c r="A744" s="157" t="str">
        <f t="shared" si="36"/>
        <v>MRC01</v>
      </c>
      <c r="B744" s="145" t="str">
        <f>IF(TABLAINV[[#This Row],[Z]]="","",D744&amp;"."&amp;TEXT(E744,"000")&amp;"."&amp;TEXT(F744,"000")&amp;"."&amp;TEXT(G744,"000"))</f>
        <v>MR.C01.207.003</v>
      </c>
      <c r="C744" s="146"/>
      <c r="D744" s="147" t="s">
        <v>95</v>
      </c>
      <c r="E744" s="147" t="s">
        <v>96</v>
      </c>
      <c r="F744" s="147">
        <v>207</v>
      </c>
      <c r="G744" s="147">
        <v>3</v>
      </c>
      <c r="H744" s="147">
        <v>956390004</v>
      </c>
      <c r="I744" s="147" t="s">
        <v>391</v>
      </c>
      <c r="J744" s="158">
        <v>2</v>
      </c>
      <c r="K744" s="147" t="s">
        <v>64</v>
      </c>
      <c r="L744" s="148" t="s">
        <v>117</v>
      </c>
      <c r="M744" s="147" t="s">
        <v>99</v>
      </c>
      <c r="N744" s="146" t="s">
        <v>91</v>
      </c>
      <c r="O744" s="146">
        <v>2</v>
      </c>
      <c r="P744" s="148">
        <v>2</v>
      </c>
      <c r="Q744" s="148"/>
      <c r="R744" s="147"/>
      <c r="S744" s="149">
        <f>TABLAINV[[#This Row],[Conteo Físico]]-TABLAINV[[#This Row],[Cant. UND]]</f>
        <v>0</v>
      </c>
      <c r="T7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4" s="150" t="str">
        <f>IFERROR(IF(MOD(TABLAINV[[#This Row],[C]],2)=0,"PAR","IMPAR"),"Zona")</f>
        <v>IMPAR</v>
      </c>
      <c r="W744" s="151"/>
      <c r="X744" s="152">
        <f>IFERROR(IF(TABLAINV[[#This Row],[Cant. UND]]=0,TABLAINV[[#This Row],[PMV]]*TABLAINV[[#This Row],[Conteo Físico]],TABLAINV[[#This Row],[PMV]]*TABLAINV[[#This Row],[Cant. UND]]),0)</f>
        <v>0</v>
      </c>
      <c r="Y744" s="152">
        <f>IFERROR(ABS(TABLAINV[[#This Row],[PMV]]*TABLAINV[[#This Row],[Diferencia]]),0)</f>
        <v>0</v>
      </c>
      <c r="Z744" s="153">
        <f>IFERROR(VLOOKUP(TABLAINV[[#This Row],[Codigo Estado]],unds!O:P,2,0),"PEND.")</f>
        <v>2001</v>
      </c>
      <c r="AA744" s="153" t="str">
        <f t="shared" si="37"/>
        <v>CD09</v>
      </c>
      <c r="AB744" s="159">
        <f t="shared" ca="1" si="38"/>
        <v>45828</v>
      </c>
    </row>
    <row r="745" spans="1:28" s="156" customFormat="1" ht="24" customHeight="1" x14ac:dyDescent="0.2">
      <c r="A745" s="157" t="str">
        <f t="shared" si="36"/>
        <v>MRC01</v>
      </c>
      <c r="B745" s="145" t="str">
        <f>IF(TABLAINV[[#This Row],[Z]]="","",D745&amp;"."&amp;TEXT(E745,"000")&amp;"."&amp;TEXT(F745,"000")&amp;"."&amp;TEXT(G745,"000"))</f>
        <v>MR.C01.209.001</v>
      </c>
      <c r="C745" s="146"/>
      <c r="D745" s="147" t="s">
        <v>95</v>
      </c>
      <c r="E745" s="147" t="s">
        <v>96</v>
      </c>
      <c r="F745" s="147">
        <v>209</v>
      </c>
      <c r="G745" s="147">
        <v>1</v>
      </c>
      <c r="H745" s="147">
        <v>76804</v>
      </c>
      <c r="I745" s="147" t="s">
        <v>392</v>
      </c>
      <c r="J745" s="158">
        <v>8</v>
      </c>
      <c r="K745" s="147" t="s">
        <v>64</v>
      </c>
      <c r="L745" s="148" t="s">
        <v>110</v>
      </c>
      <c r="M745" s="147" t="s">
        <v>135</v>
      </c>
      <c r="N745" s="146" t="s">
        <v>91</v>
      </c>
      <c r="O745" s="146">
        <v>8</v>
      </c>
      <c r="P745" s="148">
        <v>8</v>
      </c>
      <c r="Q745" s="148"/>
      <c r="R745" s="147"/>
      <c r="S745" s="149">
        <f>TABLAINV[[#This Row],[Conteo Físico]]-TABLAINV[[#This Row],[Cant. UND]]</f>
        <v>0</v>
      </c>
      <c r="T7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5" s="150" t="str">
        <f>IFERROR(IF(MOD(TABLAINV[[#This Row],[C]],2)=0,"PAR","IMPAR"),"Zona")</f>
        <v>IMPAR</v>
      </c>
      <c r="W745" s="151"/>
      <c r="X745" s="152">
        <f>IFERROR(IF(TABLAINV[[#This Row],[Cant. UND]]=0,TABLAINV[[#This Row],[PMV]]*TABLAINV[[#This Row],[Conteo Físico]],TABLAINV[[#This Row],[PMV]]*TABLAINV[[#This Row],[Cant. UND]]),0)</f>
        <v>0</v>
      </c>
      <c r="Y745" s="152">
        <f>IFERROR(ABS(TABLAINV[[#This Row],[PMV]]*TABLAINV[[#This Row],[Diferencia]]),0)</f>
        <v>0</v>
      </c>
      <c r="Z745" s="153">
        <f>IFERROR(VLOOKUP(TABLAINV[[#This Row],[Codigo Estado]],unds!O:P,2,0),"PEND.")</f>
        <v>2001</v>
      </c>
      <c r="AA745" s="153" t="str">
        <f t="shared" si="37"/>
        <v>CD09</v>
      </c>
      <c r="AB745" s="159">
        <f t="shared" ca="1" si="38"/>
        <v>45828</v>
      </c>
    </row>
    <row r="746" spans="1:28" s="156" customFormat="1" ht="24" customHeight="1" x14ac:dyDescent="0.2">
      <c r="A746" s="157" t="str">
        <f t="shared" si="36"/>
        <v>MRC01</v>
      </c>
      <c r="B746" s="145" t="str">
        <f>IF(TABLAINV[[#This Row],[Z]]="","",D746&amp;"."&amp;TEXT(E746,"000")&amp;"."&amp;TEXT(F746,"000")&amp;"."&amp;TEXT(G746,"000"))</f>
        <v>MR.C01.209.001</v>
      </c>
      <c r="C746" s="146"/>
      <c r="D746" s="147" t="s">
        <v>95</v>
      </c>
      <c r="E746" s="147" t="s">
        <v>96</v>
      </c>
      <c r="F746" s="147">
        <v>209</v>
      </c>
      <c r="G746" s="147">
        <v>1</v>
      </c>
      <c r="H746" s="147">
        <v>768390003</v>
      </c>
      <c r="I746" s="147" t="s">
        <v>393</v>
      </c>
      <c r="J746" s="158">
        <v>6</v>
      </c>
      <c r="K746" s="147" t="s">
        <v>64</v>
      </c>
      <c r="L746" s="148" t="s">
        <v>115</v>
      </c>
      <c r="M746" s="147" t="s">
        <v>99</v>
      </c>
      <c r="N746" s="146" t="s">
        <v>91</v>
      </c>
      <c r="O746" s="146">
        <v>6</v>
      </c>
      <c r="P746" s="148">
        <v>6</v>
      </c>
      <c r="Q746" s="148"/>
      <c r="R746" s="147"/>
      <c r="S746" s="149">
        <f>TABLAINV[[#This Row],[Conteo Físico]]-TABLAINV[[#This Row],[Cant. UND]]</f>
        <v>0</v>
      </c>
      <c r="T7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6" s="150" t="str">
        <f>IFERROR(IF(MOD(TABLAINV[[#This Row],[C]],2)=0,"PAR","IMPAR"),"Zona")</f>
        <v>IMPAR</v>
      </c>
      <c r="W746" s="151"/>
      <c r="X746" s="152">
        <f>IFERROR(IF(TABLAINV[[#This Row],[Cant. UND]]=0,TABLAINV[[#This Row],[PMV]]*TABLAINV[[#This Row],[Conteo Físico]],TABLAINV[[#This Row],[PMV]]*TABLAINV[[#This Row],[Cant. UND]]),0)</f>
        <v>0</v>
      </c>
      <c r="Y746" s="152">
        <f>IFERROR(ABS(TABLAINV[[#This Row],[PMV]]*TABLAINV[[#This Row],[Diferencia]]),0)</f>
        <v>0</v>
      </c>
      <c r="Z746" s="153">
        <f>IFERROR(VLOOKUP(TABLAINV[[#This Row],[Codigo Estado]],unds!O:P,2,0),"PEND.")</f>
        <v>2001</v>
      </c>
      <c r="AA746" s="153" t="str">
        <f t="shared" si="37"/>
        <v>CD09</v>
      </c>
      <c r="AB746" s="159">
        <f t="shared" ca="1" si="38"/>
        <v>45828</v>
      </c>
    </row>
    <row r="747" spans="1:28" s="156" customFormat="1" ht="24" customHeight="1" x14ac:dyDescent="0.2">
      <c r="A747" s="157" t="str">
        <f t="shared" si="36"/>
        <v>MRC01</v>
      </c>
      <c r="B747" s="145" t="str">
        <f>IF(TABLAINV[[#This Row],[Z]]="","",D747&amp;"."&amp;TEXT(E747,"000")&amp;"."&amp;TEXT(F747,"000")&amp;"."&amp;TEXT(G747,"000"))</f>
        <v>MR.C01.209.002</v>
      </c>
      <c r="C747" s="146"/>
      <c r="D747" s="147" t="s">
        <v>95</v>
      </c>
      <c r="E747" s="147" t="s">
        <v>96</v>
      </c>
      <c r="F747" s="147">
        <v>209</v>
      </c>
      <c r="G747" s="147">
        <v>2</v>
      </c>
      <c r="H747" s="147">
        <v>3387</v>
      </c>
      <c r="I747" s="147" t="s">
        <v>394</v>
      </c>
      <c r="J747" s="158">
        <v>12</v>
      </c>
      <c r="K747" s="147" t="s">
        <v>64</v>
      </c>
      <c r="L747" s="148" t="s">
        <v>395</v>
      </c>
      <c r="M747" s="147" t="s">
        <v>178</v>
      </c>
      <c r="N747" s="146" t="s">
        <v>91</v>
      </c>
      <c r="O747" s="146">
        <v>12</v>
      </c>
      <c r="P747" s="148">
        <v>12</v>
      </c>
      <c r="Q747" s="148"/>
      <c r="R747" s="147"/>
      <c r="S747" s="149">
        <f>TABLAINV[[#This Row],[Conteo Físico]]-TABLAINV[[#This Row],[Cant. UND]]</f>
        <v>0</v>
      </c>
      <c r="T7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7" s="150" t="str">
        <f>IFERROR(IF(MOD(TABLAINV[[#This Row],[C]],2)=0,"PAR","IMPAR"),"Zona")</f>
        <v>IMPAR</v>
      </c>
      <c r="W747" s="151"/>
      <c r="X747" s="152">
        <f>IFERROR(IF(TABLAINV[[#This Row],[Cant. UND]]=0,TABLAINV[[#This Row],[PMV]]*TABLAINV[[#This Row],[Conteo Físico]],TABLAINV[[#This Row],[PMV]]*TABLAINV[[#This Row],[Cant. UND]]),0)</f>
        <v>0</v>
      </c>
      <c r="Y747" s="152">
        <f>IFERROR(ABS(TABLAINV[[#This Row],[PMV]]*TABLAINV[[#This Row],[Diferencia]]),0)</f>
        <v>0</v>
      </c>
      <c r="Z747" s="153">
        <f>IFERROR(VLOOKUP(TABLAINV[[#This Row],[Codigo Estado]],unds!O:P,2,0),"PEND.")</f>
        <v>2001</v>
      </c>
      <c r="AA747" s="153" t="str">
        <f t="shared" si="37"/>
        <v>CD09</v>
      </c>
      <c r="AB747" s="159">
        <f t="shared" ca="1" si="38"/>
        <v>45828</v>
      </c>
    </row>
    <row r="748" spans="1:28" s="156" customFormat="1" ht="24" customHeight="1" x14ac:dyDescent="0.2">
      <c r="A748" s="157" t="str">
        <f t="shared" si="36"/>
        <v>MRC01</v>
      </c>
      <c r="B748" s="145" t="str">
        <f>IF(TABLAINV[[#This Row],[Z]]="","",D748&amp;"."&amp;TEXT(E748,"000")&amp;"."&amp;TEXT(F748,"000")&amp;"."&amp;TEXT(G748,"000"))</f>
        <v>MR.C01.209.002</v>
      </c>
      <c r="C748" s="146"/>
      <c r="D748" s="147" t="s">
        <v>95</v>
      </c>
      <c r="E748" s="147" t="s">
        <v>96</v>
      </c>
      <c r="F748" s="147">
        <v>209</v>
      </c>
      <c r="G748" s="147">
        <v>2</v>
      </c>
      <c r="H748" s="147">
        <v>973318</v>
      </c>
      <c r="I748" s="147" t="s">
        <v>396</v>
      </c>
      <c r="J748" s="158">
        <v>5</v>
      </c>
      <c r="K748" s="147" t="s">
        <v>64</v>
      </c>
      <c r="L748" s="148" t="s">
        <v>117</v>
      </c>
      <c r="M748" s="147" t="s">
        <v>99</v>
      </c>
      <c r="N748" s="146" t="s">
        <v>91</v>
      </c>
      <c r="O748" s="146">
        <v>5</v>
      </c>
      <c r="P748" s="148">
        <v>5</v>
      </c>
      <c r="Q748" s="148"/>
      <c r="R748" s="147"/>
      <c r="S748" s="149">
        <f>TABLAINV[[#This Row],[Conteo Físico]]-TABLAINV[[#This Row],[Cant. UND]]</f>
        <v>0</v>
      </c>
      <c r="T7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8" s="150" t="str">
        <f>IFERROR(IF(MOD(TABLAINV[[#This Row],[C]],2)=0,"PAR","IMPAR"),"Zona")</f>
        <v>IMPAR</v>
      </c>
      <c r="W748" s="151"/>
      <c r="X748" s="152">
        <f>IFERROR(IF(TABLAINV[[#This Row],[Cant. UND]]=0,TABLAINV[[#This Row],[PMV]]*TABLAINV[[#This Row],[Conteo Físico]],TABLAINV[[#This Row],[PMV]]*TABLAINV[[#This Row],[Cant. UND]]),0)</f>
        <v>0</v>
      </c>
      <c r="Y748" s="152">
        <f>IFERROR(ABS(TABLAINV[[#This Row],[PMV]]*TABLAINV[[#This Row],[Diferencia]]),0)</f>
        <v>0</v>
      </c>
      <c r="Z748" s="153">
        <f>IFERROR(VLOOKUP(TABLAINV[[#This Row],[Codigo Estado]],unds!O:P,2,0),"PEND.")</f>
        <v>2001</v>
      </c>
      <c r="AA748" s="153" t="str">
        <f t="shared" si="37"/>
        <v>CD09</v>
      </c>
      <c r="AB748" s="159">
        <f t="shared" ca="1" si="38"/>
        <v>45828</v>
      </c>
    </row>
    <row r="749" spans="1:28" s="156" customFormat="1" ht="24" customHeight="1" x14ac:dyDescent="0.2">
      <c r="A749" s="157" t="str">
        <f t="shared" si="36"/>
        <v>MRC01</v>
      </c>
      <c r="B749" s="145" t="str">
        <f>IF(TABLAINV[[#This Row],[Z]]="","",D749&amp;"."&amp;TEXT(E749,"000")&amp;"."&amp;TEXT(F749,"000")&amp;"."&amp;TEXT(G749,"000"))</f>
        <v>MR.C01.215.001</v>
      </c>
      <c r="C749" s="146"/>
      <c r="D749" s="147" t="s">
        <v>95</v>
      </c>
      <c r="E749" s="147" t="s">
        <v>96</v>
      </c>
      <c r="F749" s="147">
        <v>215</v>
      </c>
      <c r="G749" s="147">
        <v>1</v>
      </c>
      <c r="H749" s="147">
        <v>733535003</v>
      </c>
      <c r="I749" s="147" t="s">
        <v>397</v>
      </c>
      <c r="J749" s="158">
        <v>3</v>
      </c>
      <c r="K749" s="147" t="s">
        <v>64</v>
      </c>
      <c r="L749" s="148" t="s">
        <v>115</v>
      </c>
      <c r="M749" s="147" t="s">
        <v>99</v>
      </c>
      <c r="N749" s="146" t="s">
        <v>91</v>
      </c>
      <c r="O749" s="146">
        <v>3</v>
      </c>
      <c r="P749" s="148">
        <v>3</v>
      </c>
      <c r="Q749" s="148"/>
      <c r="R749" s="147"/>
      <c r="S749" s="149">
        <f>TABLAINV[[#This Row],[Conteo Físico]]-TABLAINV[[#This Row],[Cant. UND]]</f>
        <v>0</v>
      </c>
      <c r="T7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9" s="150" t="str">
        <f>IFERROR(IF(MOD(TABLAINV[[#This Row],[C]],2)=0,"PAR","IMPAR"),"Zona")</f>
        <v>IMPAR</v>
      </c>
      <c r="W749" s="151"/>
      <c r="X749" s="152">
        <f>IFERROR(IF(TABLAINV[[#This Row],[Cant. UND]]=0,TABLAINV[[#This Row],[PMV]]*TABLAINV[[#This Row],[Conteo Físico]],TABLAINV[[#This Row],[PMV]]*TABLAINV[[#This Row],[Cant. UND]]),0)</f>
        <v>0</v>
      </c>
      <c r="Y749" s="152">
        <f>IFERROR(ABS(TABLAINV[[#This Row],[PMV]]*TABLAINV[[#This Row],[Diferencia]]),0)</f>
        <v>0</v>
      </c>
      <c r="Z749" s="153">
        <f>IFERROR(VLOOKUP(TABLAINV[[#This Row],[Codigo Estado]],unds!O:P,2,0),"PEND.")</f>
        <v>2001</v>
      </c>
      <c r="AA749" s="153" t="str">
        <f t="shared" si="37"/>
        <v>CD09</v>
      </c>
      <c r="AB749" s="159">
        <f t="shared" ca="1" si="38"/>
        <v>45828</v>
      </c>
    </row>
    <row r="750" spans="1:28" s="156" customFormat="1" ht="24" customHeight="1" x14ac:dyDescent="0.2">
      <c r="A750" s="157" t="str">
        <f t="shared" si="36"/>
        <v>MRC01</v>
      </c>
      <c r="B750" s="145" t="str">
        <f>IF(TABLAINV[[#This Row],[Z]]="","",D750&amp;"."&amp;TEXT(E750,"000")&amp;"."&amp;TEXT(F750,"000")&amp;"."&amp;TEXT(G750,"000"))</f>
        <v>MR.C01.215.002</v>
      </c>
      <c r="C750" s="146"/>
      <c r="D750" s="147" t="s">
        <v>95</v>
      </c>
      <c r="E750" s="147" t="s">
        <v>96</v>
      </c>
      <c r="F750" s="147">
        <v>215</v>
      </c>
      <c r="G750" s="147">
        <v>2</v>
      </c>
      <c r="H750" s="147">
        <v>457964</v>
      </c>
      <c r="I750" s="147" t="s">
        <v>398</v>
      </c>
      <c r="J750" s="158">
        <v>1</v>
      </c>
      <c r="K750" s="147" t="s">
        <v>64</v>
      </c>
      <c r="L750" s="148" t="s">
        <v>117</v>
      </c>
      <c r="M750" s="147" t="s">
        <v>99</v>
      </c>
      <c r="N750" s="146" t="s">
        <v>91</v>
      </c>
      <c r="O750" s="146">
        <v>1</v>
      </c>
      <c r="P750" s="148">
        <v>1</v>
      </c>
      <c r="Q750" s="148"/>
      <c r="R750" s="147"/>
      <c r="S750" s="149">
        <f>TABLAINV[[#This Row],[Conteo Físico]]-TABLAINV[[#This Row],[Cant. UND]]</f>
        <v>0</v>
      </c>
      <c r="T7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0" s="150" t="str">
        <f>IFERROR(IF(MOD(TABLAINV[[#This Row],[C]],2)=0,"PAR","IMPAR"),"Zona")</f>
        <v>IMPAR</v>
      </c>
      <c r="W750" s="151"/>
      <c r="X750" s="152">
        <f>IFERROR(IF(TABLAINV[[#This Row],[Cant. UND]]=0,TABLAINV[[#This Row],[PMV]]*TABLAINV[[#This Row],[Conteo Físico]],TABLAINV[[#This Row],[PMV]]*TABLAINV[[#This Row],[Cant. UND]]),0)</f>
        <v>0</v>
      </c>
      <c r="Y750" s="152">
        <f>IFERROR(ABS(TABLAINV[[#This Row],[PMV]]*TABLAINV[[#This Row],[Diferencia]]),0)</f>
        <v>0</v>
      </c>
      <c r="Z750" s="153">
        <f>IFERROR(VLOOKUP(TABLAINV[[#This Row],[Codigo Estado]],unds!O:P,2,0),"PEND.")</f>
        <v>2001</v>
      </c>
      <c r="AA750" s="153" t="str">
        <f t="shared" si="37"/>
        <v>CD09</v>
      </c>
      <c r="AB750" s="159">
        <f t="shared" ca="1" si="38"/>
        <v>45828</v>
      </c>
    </row>
    <row r="751" spans="1:28" s="156" customFormat="1" ht="24" customHeight="1" x14ac:dyDescent="0.2">
      <c r="A751" s="157" t="str">
        <f t="shared" ref="A751:A814" si="39">D751&amp;E751</f>
        <v>MRC01</v>
      </c>
      <c r="B751" s="145" t="str">
        <f>IF(TABLAINV[[#This Row],[Z]]="","",D751&amp;"."&amp;TEXT(E751,"000")&amp;"."&amp;TEXT(F751,"000")&amp;"."&amp;TEXT(G751,"000"))</f>
        <v>MR.C01.215.002</v>
      </c>
      <c r="C751" s="146"/>
      <c r="D751" s="147" t="s">
        <v>95</v>
      </c>
      <c r="E751" s="147" t="s">
        <v>96</v>
      </c>
      <c r="F751" s="147">
        <v>215</v>
      </c>
      <c r="G751" s="147">
        <v>2</v>
      </c>
      <c r="H751" s="147">
        <v>973324</v>
      </c>
      <c r="I751" s="147" t="s">
        <v>399</v>
      </c>
      <c r="J751" s="158">
        <v>4</v>
      </c>
      <c r="K751" s="147" t="s">
        <v>64</v>
      </c>
      <c r="L751" s="148" t="s">
        <v>117</v>
      </c>
      <c r="M751" s="147" t="s">
        <v>99</v>
      </c>
      <c r="N751" s="146" t="s">
        <v>91</v>
      </c>
      <c r="O751" s="146">
        <v>4</v>
      </c>
      <c r="P751" s="148">
        <v>4</v>
      </c>
      <c r="Q751" s="148"/>
      <c r="R751" s="147"/>
      <c r="S751" s="149">
        <f>TABLAINV[[#This Row],[Conteo Físico]]-TABLAINV[[#This Row],[Cant. UND]]</f>
        <v>0</v>
      </c>
      <c r="T7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1" s="150" t="str">
        <f>IFERROR(IF(MOD(TABLAINV[[#This Row],[C]],2)=0,"PAR","IMPAR"),"Zona")</f>
        <v>IMPAR</v>
      </c>
      <c r="W751" s="151"/>
      <c r="X751" s="152">
        <f>IFERROR(IF(TABLAINV[[#This Row],[Cant. UND]]=0,TABLAINV[[#This Row],[PMV]]*TABLAINV[[#This Row],[Conteo Físico]],TABLAINV[[#This Row],[PMV]]*TABLAINV[[#This Row],[Cant. UND]]),0)</f>
        <v>0</v>
      </c>
      <c r="Y751" s="152">
        <f>IFERROR(ABS(TABLAINV[[#This Row],[PMV]]*TABLAINV[[#This Row],[Diferencia]]),0)</f>
        <v>0</v>
      </c>
      <c r="Z751" s="153">
        <f>IFERROR(VLOOKUP(TABLAINV[[#This Row],[Codigo Estado]],unds!O:P,2,0),"PEND.")</f>
        <v>2001</v>
      </c>
      <c r="AA751" s="153" t="str">
        <f t="shared" ref="AA751:AA814" si="40">$AA$1</f>
        <v>CD09</v>
      </c>
      <c r="AB751" s="159">
        <f t="shared" ref="AB751:AB814" ca="1" si="41">TODAY()</f>
        <v>45828</v>
      </c>
    </row>
    <row r="752" spans="1:28" s="156" customFormat="1" ht="24" customHeight="1" x14ac:dyDescent="0.2">
      <c r="A752" s="157" t="str">
        <f t="shared" si="39"/>
        <v>MRC01</v>
      </c>
      <c r="B752" s="145" t="str">
        <f>IF(TABLAINV[[#This Row],[Z]]="","",D752&amp;"."&amp;TEXT(E752,"000")&amp;"."&amp;TEXT(F752,"000")&amp;"."&amp;TEXT(G752,"000"))</f>
        <v>MR.C01.215.003</v>
      </c>
      <c r="C752" s="146"/>
      <c r="D752" s="147" t="s">
        <v>95</v>
      </c>
      <c r="E752" s="147" t="s">
        <v>96</v>
      </c>
      <c r="F752" s="147">
        <v>215</v>
      </c>
      <c r="G752" s="147">
        <v>3</v>
      </c>
      <c r="H752" s="147">
        <v>209786</v>
      </c>
      <c r="I752" s="147" t="s">
        <v>400</v>
      </c>
      <c r="J752" s="158">
        <v>3</v>
      </c>
      <c r="K752" s="147" t="s">
        <v>64</v>
      </c>
      <c r="L752" s="148" t="s">
        <v>115</v>
      </c>
      <c r="M752" s="147" t="s">
        <v>99</v>
      </c>
      <c r="N752" s="146" t="s">
        <v>91</v>
      </c>
      <c r="O752" s="146">
        <v>3</v>
      </c>
      <c r="P752" s="148">
        <v>3</v>
      </c>
      <c r="Q752" s="148"/>
      <c r="R752" s="147"/>
      <c r="S752" s="149">
        <f>TABLAINV[[#This Row],[Conteo Físico]]-TABLAINV[[#This Row],[Cant. UND]]</f>
        <v>0</v>
      </c>
      <c r="T7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2" s="150" t="str">
        <f>IFERROR(IF(MOD(TABLAINV[[#This Row],[C]],2)=0,"PAR","IMPAR"),"Zona")</f>
        <v>IMPAR</v>
      </c>
      <c r="W752" s="151"/>
      <c r="X752" s="152">
        <f>IFERROR(IF(TABLAINV[[#This Row],[Cant. UND]]=0,TABLAINV[[#This Row],[PMV]]*TABLAINV[[#This Row],[Conteo Físico]],TABLAINV[[#This Row],[PMV]]*TABLAINV[[#This Row],[Cant. UND]]),0)</f>
        <v>0</v>
      </c>
      <c r="Y752" s="152">
        <f>IFERROR(ABS(TABLAINV[[#This Row],[PMV]]*TABLAINV[[#This Row],[Diferencia]]),0)</f>
        <v>0</v>
      </c>
      <c r="Z752" s="153">
        <f>IFERROR(VLOOKUP(TABLAINV[[#This Row],[Codigo Estado]],unds!O:P,2,0),"PEND.")</f>
        <v>2001</v>
      </c>
      <c r="AA752" s="153" t="str">
        <f t="shared" si="40"/>
        <v>CD09</v>
      </c>
      <c r="AB752" s="159">
        <f t="shared" ca="1" si="41"/>
        <v>45828</v>
      </c>
    </row>
    <row r="753" spans="1:28" s="156" customFormat="1" ht="24" customHeight="1" x14ac:dyDescent="0.2">
      <c r="A753" s="157" t="str">
        <f t="shared" si="39"/>
        <v>MRC01</v>
      </c>
      <c r="B753" s="145" t="str">
        <f>IF(TABLAINV[[#This Row],[Z]]="","",D753&amp;"."&amp;TEXT(E753,"000")&amp;"."&amp;TEXT(F753,"000")&amp;"."&amp;TEXT(G753,"000"))</f>
        <v>MR.C01.217.002</v>
      </c>
      <c r="C753" s="146"/>
      <c r="D753" s="147" t="s">
        <v>95</v>
      </c>
      <c r="E753" s="147" t="s">
        <v>96</v>
      </c>
      <c r="F753" s="147">
        <v>217</v>
      </c>
      <c r="G753" s="147">
        <v>2</v>
      </c>
      <c r="H753" s="147">
        <v>916699</v>
      </c>
      <c r="I753" s="147" t="s">
        <v>401</v>
      </c>
      <c r="J753" s="158">
        <v>1</v>
      </c>
      <c r="K753" s="147" t="s">
        <v>64</v>
      </c>
      <c r="L753" s="148" t="s">
        <v>117</v>
      </c>
      <c r="M753" s="147" t="s">
        <v>99</v>
      </c>
      <c r="N753" s="146" t="s">
        <v>91</v>
      </c>
      <c r="O753" s="146">
        <v>1</v>
      </c>
      <c r="P753" s="148">
        <v>1</v>
      </c>
      <c r="Q753" s="148"/>
      <c r="R753" s="147"/>
      <c r="S753" s="149">
        <f>TABLAINV[[#This Row],[Conteo Físico]]-TABLAINV[[#This Row],[Cant. UND]]</f>
        <v>0</v>
      </c>
      <c r="T7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3" s="150" t="str">
        <f>IFERROR(IF(MOD(TABLAINV[[#This Row],[C]],2)=0,"PAR","IMPAR"),"Zona")</f>
        <v>IMPAR</v>
      </c>
      <c r="W753" s="151"/>
      <c r="X753" s="152">
        <f>IFERROR(IF(TABLAINV[[#This Row],[Cant. UND]]=0,TABLAINV[[#This Row],[PMV]]*TABLAINV[[#This Row],[Conteo Físico]],TABLAINV[[#This Row],[PMV]]*TABLAINV[[#This Row],[Cant. UND]]),0)</f>
        <v>0</v>
      </c>
      <c r="Y753" s="152">
        <f>IFERROR(ABS(TABLAINV[[#This Row],[PMV]]*TABLAINV[[#This Row],[Diferencia]]),0)</f>
        <v>0</v>
      </c>
      <c r="Z753" s="153">
        <f>IFERROR(VLOOKUP(TABLAINV[[#This Row],[Codigo Estado]],unds!O:P,2,0),"PEND.")</f>
        <v>2001</v>
      </c>
      <c r="AA753" s="153" t="str">
        <f t="shared" si="40"/>
        <v>CD09</v>
      </c>
      <c r="AB753" s="159">
        <f t="shared" ca="1" si="41"/>
        <v>45828</v>
      </c>
    </row>
    <row r="754" spans="1:28" s="156" customFormat="1" ht="24" customHeight="1" x14ac:dyDescent="0.2">
      <c r="A754" s="157" t="str">
        <f t="shared" si="39"/>
        <v>MRC01</v>
      </c>
      <c r="B754" s="145" t="str">
        <f>IF(TABLAINV[[#This Row],[Z]]="","",D754&amp;"."&amp;TEXT(E754,"000")&amp;"."&amp;TEXT(F754,"000")&amp;"."&amp;TEXT(G754,"000"))</f>
        <v>MR.C01.223.002</v>
      </c>
      <c r="C754" s="146"/>
      <c r="D754" s="147" t="s">
        <v>95</v>
      </c>
      <c r="E754" s="147" t="s">
        <v>96</v>
      </c>
      <c r="F754" s="147">
        <v>223</v>
      </c>
      <c r="G754" s="147">
        <v>2</v>
      </c>
      <c r="H754" s="147">
        <v>1027531</v>
      </c>
      <c r="I754" s="147" t="s">
        <v>402</v>
      </c>
      <c r="J754" s="158">
        <v>4</v>
      </c>
      <c r="K754" s="147" t="s">
        <v>64</v>
      </c>
      <c r="L754" s="148" t="s">
        <v>117</v>
      </c>
      <c r="M754" s="147" t="s">
        <v>99</v>
      </c>
      <c r="N754" s="146" t="s">
        <v>91</v>
      </c>
      <c r="O754" s="146">
        <v>4</v>
      </c>
      <c r="P754" s="148">
        <v>4</v>
      </c>
      <c r="Q754" s="148"/>
      <c r="R754" s="147"/>
      <c r="S754" s="149">
        <f>TABLAINV[[#This Row],[Conteo Físico]]-TABLAINV[[#This Row],[Cant. UND]]</f>
        <v>0</v>
      </c>
      <c r="T7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4" s="150" t="str">
        <f>IFERROR(IF(MOD(TABLAINV[[#This Row],[C]],2)=0,"PAR","IMPAR"),"Zona")</f>
        <v>IMPAR</v>
      </c>
      <c r="W754" s="151"/>
      <c r="X754" s="152">
        <f>IFERROR(IF(TABLAINV[[#This Row],[Cant. UND]]=0,TABLAINV[[#This Row],[PMV]]*TABLAINV[[#This Row],[Conteo Físico]],TABLAINV[[#This Row],[PMV]]*TABLAINV[[#This Row],[Cant. UND]]),0)</f>
        <v>0</v>
      </c>
      <c r="Y754" s="152">
        <f>IFERROR(ABS(TABLAINV[[#This Row],[PMV]]*TABLAINV[[#This Row],[Diferencia]]),0)</f>
        <v>0</v>
      </c>
      <c r="Z754" s="153">
        <f>IFERROR(VLOOKUP(TABLAINV[[#This Row],[Codigo Estado]],unds!O:P,2,0),"PEND.")</f>
        <v>2001</v>
      </c>
      <c r="AA754" s="153" t="str">
        <f t="shared" si="40"/>
        <v>CD09</v>
      </c>
      <c r="AB754" s="159">
        <f t="shared" ca="1" si="41"/>
        <v>45828</v>
      </c>
    </row>
    <row r="755" spans="1:28" s="156" customFormat="1" ht="24" customHeight="1" x14ac:dyDescent="0.2">
      <c r="A755" s="157" t="str">
        <f t="shared" si="39"/>
        <v>MRC01</v>
      </c>
      <c r="B755" s="145" t="str">
        <f>IF(TABLAINV[[#This Row],[Z]]="","",D755&amp;"."&amp;TEXT(E755,"000")&amp;"."&amp;TEXT(F755,"000")&amp;"."&amp;TEXT(G755,"000"))</f>
        <v>MR.C01.223.002</v>
      </c>
      <c r="C755" s="146"/>
      <c r="D755" s="147" t="s">
        <v>95</v>
      </c>
      <c r="E755" s="147" t="s">
        <v>96</v>
      </c>
      <c r="F755" s="147">
        <v>223</v>
      </c>
      <c r="G755" s="147">
        <v>2</v>
      </c>
      <c r="H755" s="147">
        <v>457138</v>
      </c>
      <c r="I755" s="147" t="s">
        <v>403</v>
      </c>
      <c r="J755" s="158">
        <v>4</v>
      </c>
      <c r="K755" s="147" t="s">
        <v>64</v>
      </c>
      <c r="L755" s="148" t="s">
        <v>117</v>
      </c>
      <c r="M755" s="147" t="s">
        <v>99</v>
      </c>
      <c r="N755" s="146" t="s">
        <v>91</v>
      </c>
      <c r="O755" s="146">
        <v>4</v>
      </c>
      <c r="P755" s="148">
        <v>4</v>
      </c>
      <c r="Q755" s="148"/>
      <c r="R755" s="147"/>
      <c r="S755" s="149">
        <f>TABLAINV[[#This Row],[Conteo Físico]]-TABLAINV[[#This Row],[Cant. UND]]</f>
        <v>0</v>
      </c>
      <c r="T7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5" s="150" t="str">
        <f>IFERROR(IF(MOD(TABLAINV[[#This Row],[C]],2)=0,"PAR","IMPAR"),"Zona")</f>
        <v>IMPAR</v>
      </c>
      <c r="W755" s="151"/>
      <c r="X755" s="152">
        <f>IFERROR(IF(TABLAINV[[#This Row],[Cant. UND]]=0,TABLAINV[[#This Row],[PMV]]*TABLAINV[[#This Row],[Conteo Físico]],TABLAINV[[#This Row],[PMV]]*TABLAINV[[#This Row],[Cant. UND]]),0)</f>
        <v>0</v>
      </c>
      <c r="Y755" s="152">
        <f>IFERROR(ABS(TABLAINV[[#This Row],[PMV]]*TABLAINV[[#This Row],[Diferencia]]),0)</f>
        <v>0</v>
      </c>
      <c r="Z755" s="153">
        <f>IFERROR(VLOOKUP(TABLAINV[[#This Row],[Codigo Estado]],unds!O:P,2,0),"PEND.")</f>
        <v>2001</v>
      </c>
      <c r="AA755" s="153" t="str">
        <f t="shared" si="40"/>
        <v>CD09</v>
      </c>
      <c r="AB755" s="159">
        <f t="shared" ca="1" si="41"/>
        <v>45828</v>
      </c>
    </row>
    <row r="756" spans="1:28" s="156" customFormat="1" ht="24" customHeight="1" x14ac:dyDescent="0.2">
      <c r="A756" s="157" t="str">
        <f t="shared" si="39"/>
        <v>MRC01</v>
      </c>
      <c r="B756" s="145" t="str">
        <f>IF(TABLAINV[[#This Row],[Z]]="","",D756&amp;"."&amp;TEXT(E756,"000")&amp;"."&amp;TEXT(F756,"000")&amp;"."&amp;TEXT(G756,"000"))</f>
        <v>MR.C01.231.001</v>
      </c>
      <c r="C756" s="146"/>
      <c r="D756" s="147" t="s">
        <v>95</v>
      </c>
      <c r="E756" s="147" t="s">
        <v>96</v>
      </c>
      <c r="F756" s="147">
        <v>231</v>
      </c>
      <c r="G756" s="147">
        <v>1</v>
      </c>
      <c r="H756" s="147">
        <v>1032136</v>
      </c>
      <c r="I756" s="147" t="s">
        <v>404</v>
      </c>
      <c r="J756" s="158">
        <v>24</v>
      </c>
      <c r="K756" s="147" t="s">
        <v>71</v>
      </c>
      <c r="L756" s="148" t="s">
        <v>115</v>
      </c>
      <c r="M756" s="147" t="s">
        <v>99</v>
      </c>
      <c r="N756" s="146" t="s">
        <v>91</v>
      </c>
      <c r="O756" s="146">
        <v>24</v>
      </c>
      <c r="P756" s="148">
        <v>24</v>
      </c>
      <c r="Q756" s="148"/>
      <c r="R756" s="147"/>
      <c r="S756" s="149">
        <f>TABLAINV[[#This Row],[Conteo Físico]]-TABLAINV[[#This Row],[Cant. UND]]</f>
        <v>0</v>
      </c>
      <c r="T7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6" s="150" t="str">
        <f>IFERROR(IF(MOD(TABLAINV[[#This Row],[C]],2)=0,"PAR","IMPAR"),"Zona")</f>
        <v>IMPAR</v>
      </c>
      <c r="W756" s="151"/>
      <c r="X756" s="152">
        <f>IFERROR(IF(TABLAINV[[#This Row],[Cant. UND]]=0,TABLAINV[[#This Row],[PMV]]*TABLAINV[[#This Row],[Conteo Físico]],TABLAINV[[#This Row],[PMV]]*TABLAINV[[#This Row],[Cant. UND]]),0)</f>
        <v>0</v>
      </c>
      <c r="Y756" s="152">
        <f>IFERROR(ABS(TABLAINV[[#This Row],[PMV]]*TABLAINV[[#This Row],[Diferencia]]),0)</f>
        <v>0</v>
      </c>
      <c r="Z756" s="153">
        <f>IFERROR(VLOOKUP(TABLAINV[[#This Row],[Codigo Estado]],unds!O:P,2,0),"PEND.")</f>
        <v>2002</v>
      </c>
      <c r="AA756" s="153" t="str">
        <f t="shared" si="40"/>
        <v>CD09</v>
      </c>
      <c r="AB756" s="159">
        <f t="shared" ca="1" si="41"/>
        <v>45828</v>
      </c>
    </row>
    <row r="757" spans="1:28" s="156" customFormat="1" ht="24" customHeight="1" x14ac:dyDescent="0.2">
      <c r="A757" s="157" t="str">
        <f t="shared" si="39"/>
        <v>MRC01</v>
      </c>
      <c r="B757" s="145" t="str">
        <f>IF(TABLAINV[[#This Row],[Z]]="","",D757&amp;"."&amp;TEXT(E757,"000")&amp;"."&amp;TEXT(F757,"000")&amp;"."&amp;TEXT(G757,"000"))</f>
        <v>MR.C01.231.001</v>
      </c>
      <c r="C757" s="146"/>
      <c r="D757" s="147" t="s">
        <v>95</v>
      </c>
      <c r="E757" s="147" t="s">
        <v>96</v>
      </c>
      <c r="F757" s="147">
        <v>231</v>
      </c>
      <c r="G757" s="147">
        <v>1</v>
      </c>
      <c r="H757" s="147">
        <v>10650</v>
      </c>
      <c r="I757" s="147" t="s">
        <v>405</v>
      </c>
      <c r="J757" s="158">
        <v>1</v>
      </c>
      <c r="K757" s="147" t="s">
        <v>71</v>
      </c>
      <c r="L757" s="148" t="s">
        <v>110</v>
      </c>
      <c r="M757" s="147" t="s">
        <v>135</v>
      </c>
      <c r="N757" s="146" t="s">
        <v>91</v>
      </c>
      <c r="O757" s="146">
        <v>1</v>
      </c>
      <c r="P757" s="148">
        <v>1</v>
      </c>
      <c r="Q757" s="148"/>
      <c r="R757" s="147"/>
      <c r="S757" s="149">
        <f>TABLAINV[[#This Row],[Conteo Físico]]-TABLAINV[[#This Row],[Cant. UND]]</f>
        <v>0</v>
      </c>
      <c r="T7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7" s="150" t="str">
        <f>IFERROR(IF(MOD(TABLAINV[[#This Row],[C]],2)=0,"PAR","IMPAR"),"Zona")</f>
        <v>IMPAR</v>
      </c>
      <c r="W757" s="151"/>
      <c r="X757" s="152">
        <f>IFERROR(IF(TABLAINV[[#This Row],[Cant. UND]]=0,TABLAINV[[#This Row],[PMV]]*TABLAINV[[#This Row],[Conteo Físico]],TABLAINV[[#This Row],[PMV]]*TABLAINV[[#This Row],[Cant. UND]]),0)</f>
        <v>0</v>
      </c>
      <c r="Y757" s="152">
        <f>IFERROR(ABS(TABLAINV[[#This Row],[PMV]]*TABLAINV[[#This Row],[Diferencia]]),0)</f>
        <v>0</v>
      </c>
      <c r="Z757" s="153">
        <f>IFERROR(VLOOKUP(TABLAINV[[#This Row],[Codigo Estado]],unds!O:P,2,0),"PEND.")</f>
        <v>2002</v>
      </c>
      <c r="AA757" s="153" t="str">
        <f t="shared" si="40"/>
        <v>CD09</v>
      </c>
      <c r="AB757" s="159">
        <f t="shared" ca="1" si="41"/>
        <v>45828</v>
      </c>
    </row>
    <row r="758" spans="1:28" s="156" customFormat="1" ht="24" customHeight="1" x14ac:dyDescent="0.2">
      <c r="A758" s="157" t="str">
        <f t="shared" si="39"/>
        <v>MRC01</v>
      </c>
      <c r="B758" s="145" t="str">
        <f>IF(TABLAINV[[#This Row],[Z]]="","",D758&amp;"."&amp;TEXT(E758,"000")&amp;"."&amp;TEXT(F758,"000")&amp;"."&amp;TEXT(G758,"000"))</f>
        <v>MR.C01.231.001</v>
      </c>
      <c r="C758" s="146"/>
      <c r="D758" s="147" t="s">
        <v>95</v>
      </c>
      <c r="E758" s="147" t="s">
        <v>96</v>
      </c>
      <c r="F758" s="147">
        <v>231</v>
      </c>
      <c r="G758" s="147">
        <v>1</v>
      </c>
      <c r="H758" s="147">
        <v>107671</v>
      </c>
      <c r="I758" s="147" t="s">
        <v>406</v>
      </c>
      <c r="J758" s="158">
        <v>12</v>
      </c>
      <c r="K758" s="147" t="s">
        <v>71</v>
      </c>
      <c r="L758" s="148" t="s">
        <v>115</v>
      </c>
      <c r="M758" s="147" t="s">
        <v>99</v>
      </c>
      <c r="N758" s="146" t="s">
        <v>91</v>
      </c>
      <c r="O758" s="146">
        <v>12</v>
      </c>
      <c r="P758" s="148">
        <v>12</v>
      </c>
      <c r="Q758" s="148"/>
      <c r="R758" s="147"/>
      <c r="S758" s="149">
        <f>TABLAINV[[#This Row],[Conteo Físico]]-TABLAINV[[#This Row],[Cant. UND]]</f>
        <v>0</v>
      </c>
      <c r="T7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8" s="150" t="str">
        <f>IFERROR(IF(MOD(TABLAINV[[#This Row],[C]],2)=0,"PAR","IMPAR"),"Zona")</f>
        <v>IMPAR</v>
      </c>
      <c r="W758" s="151"/>
      <c r="X758" s="152">
        <f>IFERROR(IF(TABLAINV[[#This Row],[Cant. UND]]=0,TABLAINV[[#This Row],[PMV]]*TABLAINV[[#This Row],[Conteo Físico]],TABLAINV[[#This Row],[PMV]]*TABLAINV[[#This Row],[Cant. UND]]),0)</f>
        <v>0</v>
      </c>
      <c r="Y758" s="152">
        <f>IFERROR(ABS(TABLAINV[[#This Row],[PMV]]*TABLAINV[[#This Row],[Diferencia]]),0)</f>
        <v>0</v>
      </c>
      <c r="Z758" s="153">
        <f>IFERROR(VLOOKUP(TABLAINV[[#This Row],[Codigo Estado]],unds!O:P,2,0),"PEND.")</f>
        <v>2002</v>
      </c>
      <c r="AA758" s="153" t="str">
        <f t="shared" si="40"/>
        <v>CD09</v>
      </c>
      <c r="AB758" s="159">
        <f t="shared" ca="1" si="41"/>
        <v>45828</v>
      </c>
    </row>
    <row r="759" spans="1:28" s="156" customFormat="1" ht="24" customHeight="1" x14ac:dyDescent="0.2">
      <c r="A759" s="157" t="str">
        <f t="shared" si="39"/>
        <v>MRC01</v>
      </c>
      <c r="B759" s="145" t="str">
        <f>IF(TABLAINV[[#This Row],[Z]]="","",D759&amp;"."&amp;TEXT(E759,"000")&amp;"."&amp;TEXT(F759,"000")&amp;"."&amp;TEXT(G759,"000"))</f>
        <v>MR.C01.231.001</v>
      </c>
      <c r="C759" s="146"/>
      <c r="D759" s="147" t="s">
        <v>95</v>
      </c>
      <c r="E759" s="147" t="s">
        <v>96</v>
      </c>
      <c r="F759" s="147">
        <v>231</v>
      </c>
      <c r="G759" s="147">
        <v>1</v>
      </c>
      <c r="H759" s="147">
        <v>118644004</v>
      </c>
      <c r="I759" s="147" t="s">
        <v>133</v>
      </c>
      <c r="J759" s="158">
        <v>2</v>
      </c>
      <c r="K759" s="147" t="s">
        <v>71</v>
      </c>
      <c r="L759" s="148" t="s">
        <v>134</v>
      </c>
      <c r="M759" s="147" t="s">
        <v>135</v>
      </c>
      <c r="N759" s="146" t="s">
        <v>91</v>
      </c>
      <c r="O759" s="146">
        <v>2</v>
      </c>
      <c r="P759" s="148">
        <v>2</v>
      </c>
      <c r="Q759" s="148"/>
      <c r="R759" s="147"/>
      <c r="S759" s="149">
        <f>TABLAINV[[#This Row],[Conteo Físico]]-TABLAINV[[#This Row],[Cant. UND]]</f>
        <v>0</v>
      </c>
      <c r="T7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9" s="150" t="str">
        <f>IFERROR(IF(MOD(TABLAINV[[#This Row],[C]],2)=0,"PAR","IMPAR"),"Zona")</f>
        <v>IMPAR</v>
      </c>
      <c r="W759" s="151"/>
      <c r="X759" s="152">
        <f>IFERROR(IF(TABLAINV[[#This Row],[Cant. UND]]=0,TABLAINV[[#This Row],[PMV]]*TABLAINV[[#This Row],[Conteo Físico]],TABLAINV[[#This Row],[PMV]]*TABLAINV[[#This Row],[Cant. UND]]),0)</f>
        <v>0</v>
      </c>
      <c r="Y759" s="152">
        <f>IFERROR(ABS(TABLAINV[[#This Row],[PMV]]*TABLAINV[[#This Row],[Diferencia]]),0)</f>
        <v>0</v>
      </c>
      <c r="Z759" s="153">
        <f>IFERROR(VLOOKUP(TABLAINV[[#This Row],[Codigo Estado]],unds!O:P,2,0),"PEND.")</f>
        <v>2002</v>
      </c>
      <c r="AA759" s="153" t="str">
        <f t="shared" si="40"/>
        <v>CD09</v>
      </c>
      <c r="AB759" s="159">
        <f t="shared" ca="1" si="41"/>
        <v>45828</v>
      </c>
    </row>
    <row r="760" spans="1:28" s="156" customFormat="1" ht="24" customHeight="1" x14ac:dyDescent="0.2">
      <c r="A760" s="157" t="str">
        <f t="shared" si="39"/>
        <v>MRC01</v>
      </c>
      <c r="B760" s="145" t="str">
        <f>IF(TABLAINV[[#This Row],[Z]]="","",D760&amp;"."&amp;TEXT(E760,"000")&amp;"."&amp;TEXT(F760,"000")&amp;"."&amp;TEXT(G760,"000"))</f>
        <v>MR.C01.231.001</v>
      </c>
      <c r="C760" s="146"/>
      <c r="D760" s="147" t="s">
        <v>95</v>
      </c>
      <c r="E760" s="147" t="s">
        <v>96</v>
      </c>
      <c r="F760" s="147">
        <v>231</v>
      </c>
      <c r="G760" s="147">
        <v>1</v>
      </c>
      <c r="H760" s="147">
        <v>220650</v>
      </c>
      <c r="I760" s="147" t="s">
        <v>407</v>
      </c>
      <c r="J760" s="158">
        <v>12</v>
      </c>
      <c r="K760" s="147" t="s">
        <v>71</v>
      </c>
      <c r="L760" s="148" t="s">
        <v>115</v>
      </c>
      <c r="M760" s="147" t="s">
        <v>99</v>
      </c>
      <c r="N760" s="146" t="s">
        <v>91</v>
      </c>
      <c r="O760" s="146">
        <v>12</v>
      </c>
      <c r="P760" s="148">
        <v>12</v>
      </c>
      <c r="Q760" s="148"/>
      <c r="R760" s="147"/>
      <c r="S760" s="149">
        <f>TABLAINV[[#This Row],[Conteo Físico]]-TABLAINV[[#This Row],[Cant. UND]]</f>
        <v>0</v>
      </c>
      <c r="T7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0" s="150" t="str">
        <f>IFERROR(IF(MOD(TABLAINV[[#This Row],[C]],2)=0,"PAR","IMPAR"),"Zona")</f>
        <v>IMPAR</v>
      </c>
      <c r="W760" s="151"/>
      <c r="X760" s="152">
        <f>IFERROR(IF(TABLAINV[[#This Row],[Cant. UND]]=0,TABLAINV[[#This Row],[PMV]]*TABLAINV[[#This Row],[Conteo Físico]],TABLAINV[[#This Row],[PMV]]*TABLAINV[[#This Row],[Cant. UND]]),0)</f>
        <v>0</v>
      </c>
      <c r="Y760" s="152">
        <f>IFERROR(ABS(TABLAINV[[#This Row],[PMV]]*TABLAINV[[#This Row],[Diferencia]]),0)</f>
        <v>0</v>
      </c>
      <c r="Z760" s="153">
        <f>IFERROR(VLOOKUP(TABLAINV[[#This Row],[Codigo Estado]],unds!O:P,2,0),"PEND.")</f>
        <v>2002</v>
      </c>
      <c r="AA760" s="153" t="str">
        <f t="shared" si="40"/>
        <v>CD09</v>
      </c>
      <c r="AB760" s="159">
        <f t="shared" ca="1" si="41"/>
        <v>45828</v>
      </c>
    </row>
    <row r="761" spans="1:28" s="156" customFormat="1" ht="24" customHeight="1" x14ac:dyDescent="0.2">
      <c r="A761" s="157" t="str">
        <f t="shared" si="39"/>
        <v>MRC01</v>
      </c>
      <c r="B761" s="145" t="str">
        <f>IF(TABLAINV[[#This Row],[Z]]="","",D761&amp;"."&amp;TEXT(E761,"000")&amp;"."&amp;TEXT(F761,"000")&amp;"."&amp;TEXT(G761,"000"))</f>
        <v>MR.C01.231.001</v>
      </c>
      <c r="C761" s="146"/>
      <c r="D761" s="147" t="s">
        <v>95</v>
      </c>
      <c r="E761" s="147" t="s">
        <v>96</v>
      </c>
      <c r="F761" s="147">
        <v>231</v>
      </c>
      <c r="G761" s="147">
        <v>1</v>
      </c>
      <c r="H761" s="147">
        <v>38333</v>
      </c>
      <c r="I761" s="147" t="s">
        <v>408</v>
      </c>
      <c r="J761" s="158">
        <v>12</v>
      </c>
      <c r="K761" s="147" t="s">
        <v>71</v>
      </c>
      <c r="L761" s="148" t="s">
        <v>110</v>
      </c>
      <c r="M761" s="147" t="s">
        <v>135</v>
      </c>
      <c r="N761" s="146" t="s">
        <v>91</v>
      </c>
      <c r="O761" s="146">
        <v>12</v>
      </c>
      <c r="P761" s="148">
        <v>12</v>
      </c>
      <c r="Q761" s="148"/>
      <c r="R761" s="147"/>
      <c r="S761" s="149">
        <f>TABLAINV[[#This Row],[Conteo Físico]]-TABLAINV[[#This Row],[Cant. UND]]</f>
        <v>0</v>
      </c>
      <c r="T7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1" s="150" t="str">
        <f>IFERROR(IF(MOD(TABLAINV[[#This Row],[C]],2)=0,"PAR","IMPAR"),"Zona")</f>
        <v>IMPAR</v>
      </c>
      <c r="W761" s="151"/>
      <c r="X761" s="152">
        <f>IFERROR(IF(TABLAINV[[#This Row],[Cant. UND]]=0,TABLAINV[[#This Row],[PMV]]*TABLAINV[[#This Row],[Conteo Físico]],TABLAINV[[#This Row],[PMV]]*TABLAINV[[#This Row],[Cant. UND]]),0)</f>
        <v>0</v>
      </c>
      <c r="Y761" s="152">
        <f>IFERROR(ABS(TABLAINV[[#This Row],[PMV]]*TABLAINV[[#This Row],[Diferencia]]),0)</f>
        <v>0</v>
      </c>
      <c r="Z761" s="153">
        <f>IFERROR(VLOOKUP(TABLAINV[[#This Row],[Codigo Estado]],unds!O:P,2,0),"PEND.")</f>
        <v>2002</v>
      </c>
      <c r="AA761" s="153" t="str">
        <f t="shared" si="40"/>
        <v>CD09</v>
      </c>
      <c r="AB761" s="159">
        <f t="shared" ca="1" si="41"/>
        <v>45828</v>
      </c>
    </row>
    <row r="762" spans="1:28" s="156" customFormat="1" ht="24" customHeight="1" x14ac:dyDescent="0.2">
      <c r="A762" s="157" t="str">
        <f t="shared" si="39"/>
        <v>MRC01</v>
      </c>
      <c r="B762" s="145" t="str">
        <f>IF(TABLAINV[[#This Row],[Z]]="","",D762&amp;"."&amp;TEXT(E762,"000")&amp;"."&amp;TEXT(F762,"000")&amp;"."&amp;TEXT(G762,"000"))</f>
        <v>MR.C01.231.001</v>
      </c>
      <c r="C762" s="146"/>
      <c r="D762" s="147" t="s">
        <v>95</v>
      </c>
      <c r="E762" s="147" t="s">
        <v>96</v>
      </c>
      <c r="F762" s="147">
        <v>231</v>
      </c>
      <c r="G762" s="147">
        <v>1</v>
      </c>
      <c r="H762" s="147">
        <v>38333</v>
      </c>
      <c r="I762" s="147" t="s">
        <v>408</v>
      </c>
      <c r="J762" s="158">
        <v>12</v>
      </c>
      <c r="K762" s="147" t="s">
        <v>71</v>
      </c>
      <c r="L762" s="148" t="s">
        <v>110</v>
      </c>
      <c r="M762" s="147" t="s">
        <v>135</v>
      </c>
      <c r="N762" s="146" t="s">
        <v>91</v>
      </c>
      <c r="O762" s="146">
        <v>12</v>
      </c>
      <c r="P762" s="148">
        <v>12</v>
      </c>
      <c r="Q762" s="148"/>
      <c r="R762" s="147"/>
      <c r="S762" s="149">
        <f>TABLAINV[[#This Row],[Conteo Físico]]-TABLAINV[[#This Row],[Cant. UND]]</f>
        <v>0</v>
      </c>
      <c r="T7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2" s="150" t="str">
        <f>IFERROR(IF(MOD(TABLAINV[[#This Row],[C]],2)=0,"PAR","IMPAR"),"Zona")</f>
        <v>IMPAR</v>
      </c>
      <c r="W762" s="151"/>
      <c r="X762" s="152">
        <f>IFERROR(IF(TABLAINV[[#This Row],[Cant. UND]]=0,TABLAINV[[#This Row],[PMV]]*TABLAINV[[#This Row],[Conteo Físico]],TABLAINV[[#This Row],[PMV]]*TABLAINV[[#This Row],[Cant. UND]]),0)</f>
        <v>0</v>
      </c>
      <c r="Y762" s="152">
        <f>IFERROR(ABS(TABLAINV[[#This Row],[PMV]]*TABLAINV[[#This Row],[Diferencia]]),0)</f>
        <v>0</v>
      </c>
      <c r="Z762" s="153">
        <f>IFERROR(VLOOKUP(TABLAINV[[#This Row],[Codigo Estado]],unds!O:P,2,0),"PEND.")</f>
        <v>2002</v>
      </c>
      <c r="AA762" s="153" t="str">
        <f t="shared" si="40"/>
        <v>CD09</v>
      </c>
      <c r="AB762" s="159">
        <f t="shared" ca="1" si="41"/>
        <v>45828</v>
      </c>
    </row>
    <row r="763" spans="1:28" s="156" customFormat="1" ht="24" customHeight="1" x14ac:dyDescent="0.2">
      <c r="A763" s="157" t="str">
        <f t="shared" si="39"/>
        <v>MRC01</v>
      </c>
      <c r="B763" s="145" t="str">
        <f>IF(TABLAINV[[#This Row],[Z]]="","",D763&amp;"."&amp;TEXT(E763,"000")&amp;"."&amp;TEXT(F763,"000")&amp;"."&amp;TEXT(G763,"000"))</f>
        <v>MR.C01.231.001</v>
      </c>
      <c r="C763" s="146"/>
      <c r="D763" s="147" t="s">
        <v>95</v>
      </c>
      <c r="E763" s="147" t="s">
        <v>96</v>
      </c>
      <c r="F763" s="147">
        <v>231</v>
      </c>
      <c r="G763" s="147">
        <v>1</v>
      </c>
      <c r="H763" s="147">
        <v>404958</v>
      </c>
      <c r="I763" s="147" t="s">
        <v>409</v>
      </c>
      <c r="J763" s="158">
        <v>12</v>
      </c>
      <c r="K763" s="147" t="s">
        <v>71</v>
      </c>
      <c r="L763" s="148" t="s">
        <v>115</v>
      </c>
      <c r="M763" s="147" t="s">
        <v>99</v>
      </c>
      <c r="N763" s="146" t="s">
        <v>91</v>
      </c>
      <c r="O763" s="146">
        <v>12</v>
      </c>
      <c r="P763" s="148">
        <v>12</v>
      </c>
      <c r="Q763" s="148"/>
      <c r="R763" s="147"/>
      <c r="S763" s="149">
        <f>TABLAINV[[#This Row],[Conteo Físico]]-TABLAINV[[#This Row],[Cant. UND]]</f>
        <v>0</v>
      </c>
      <c r="T7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3" s="150" t="str">
        <f>IFERROR(IF(MOD(TABLAINV[[#This Row],[C]],2)=0,"PAR","IMPAR"),"Zona")</f>
        <v>IMPAR</v>
      </c>
      <c r="W763" s="151"/>
      <c r="X763" s="152">
        <f>IFERROR(IF(TABLAINV[[#This Row],[Cant. UND]]=0,TABLAINV[[#This Row],[PMV]]*TABLAINV[[#This Row],[Conteo Físico]],TABLAINV[[#This Row],[PMV]]*TABLAINV[[#This Row],[Cant. UND]]),0)</f>
        <v>0</v>
      </c>
      <c r="Y763" s="152">
        <f>IFERROR(ABS(TABLAINV[[#This Row],[PMV]]*TABLAINV[[#This Row],[Diferencia]]),0)</f>
        <v>0</v>
      </c>
      <c r="Z763" s="153">
        <f>IFERROR(VLOOKUP(TABLAINV[[#This Row],[Codigo Estado]],unds!O:P,2,0),"PEND.")</f>
        <v>2002</v>
      </c>
      <c r="AA763" s="153" t="str">
        <f t="shared" si="40"/>
        <v>CD09</v>
      </c>
      <c r="AB763" s="159">
        <f t="shared" ca="1" si="41"/>
        <v>45828</v>
      </c>
    </row>
    <row r="764" spans="1:28" s="156" customFormat="1" ht="24" customHeight="1" x14ac:dyDescent="0.2">
      <c r="A764" s="157" t="str">
        <f t="shared" si="39"/>
        <v>MRC01</v>
      </c>
      <c r="B764" s="145" t="str">
        <f>IF(TABLAINV[[#This Row],[Z]]="","",D764&amp;"."&amp;TEXT(E764,"000")&amp;"."&amp;TEXT(F764,"000")&amp;"."&amp;TEXT(G764,"000"))</f>
        <v>MR.C01.231.001</v>
      </c>
      <c r="C764" s="146"/>
      <c r="D764" s="147" t="s">
        <v>95</v>
      </c>
      <c r="E764" s="147" t="s">
        <v>96</v>
      </c>
      <c r="F764" s="147">
        <v>231</v>
      </c>
      <c r="G764" s="147">
        <v>1</v>
      </c>
      <c r="H764" s="147">
        <v>438371</v>
      </c>
      <c r="I764" s="147" t="s">
        <v>410</v>
      </c>
      <c r="J764" s="158">
        <v>12</v>
      </c>
      <c r="K764" s="147" t="s">
        <v>71</v>
      </c>
      <c r="L764" s="148" t="s">
        <v>115</v>
      </c>
      <c r="M764" s="147" t="s">
        <v>99</v>
      </c>
      <c r="N764" s="146" t="s">
        <v>91</v>
      </c>
      <c r="O764" s="146">
        <v>12</v>
      </c>
      <c r="P764" s="148">
        <v>12</v>
      </c>
      <c r="Q764" s="148"/>
      <c r="R764" s="147"/>
      <c r="S764" s="149">
        <f>TABLAINV[[#This Row],[Conteo Físico]]-TABLAINV[[#This Row],[Cant. UND]]</f>
        <v>0</v>
      </c>
      <c r="T7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4" s="150" t="str">
        <f>IFERROR(IF(MOD(TABLAINV[[#This Row],[C]],2)=0,"PAR","IMPAR"),"Zona")</f>
        <v>IMPAR</v>
      </c>
      <c r="W764" s="151"/>
      <c r="X764" s="152">
        <f>IFERROR(IF(TABLAINV[[#This Row],[Cant. UND]]=0,TABLAINV[[#This Row],[PMV]]*TABLAINV[[#This Row],[Conteo Físico]],TABLAINV[[#This Row],[PMV]]*TABLAINV[[#This Row],[Cant. UND]]),0)</f>
        <v>0</v>
      </c>
      <c r="Y764" s="152">
        <f>IFERROR(ABS(TABLAINV[[#This Row],[PMV]]*TABLAINV[[#This Row],[Diferencia]]),0)</f>
        <v>0</v>
      </c>
      <c r="Z764" s="153">
        <f>IFERROR(VLOOKUP(TABLAINV[[#This Row],[Codigo Estado]],unds!O:P,2,0),"PEND.")</f>
        <v>2002</v>
      </c>
      <c r="AA764" s="153" t="str">
        <f t="shared" si="40"/>
        <v>CD09</v>
      </c>
      <c r="AB764" s="159">
        <f t="shared" ca="1" si="41"/>
        <v>45828</v>
      </c>
    </row>
    <row r="765" spans="1:28" s="156" customFormat="1" ht="24" customHeight="1" x14ac:dyDescent="0.2">
      <c r="A765" s="157" t="str">
        <f t="shared" si="39"/>
        <v>MRC01</v>
      </c>
      <c r="B765" s="145" t="str">
        <f>IF(TABLAINV[[#This Row],[Z]]="","",D765&amp;"."&amp;TEXT(E765,"000")&amp;"."&amp;TEXT(F765,"000")&amp;"."&amp;TEXT(G765,"000"))</f>
        <v>MR.C01.231.001</v>
      </c>
      <c r="C765" s="146"/>
      <c r="D765" s="147" t="s">
        <v>95</v>
      </c>
      <c r="E765" s="147" t="s">
        <v>96</v>
      </c>
      <c r="F765" s="147">
        <v>231</v>
      </c>
      <c r="G765" s="147">
        <v>1</v>
      </c>
      <c r="H765" s="147">
        <v>531596005</v>
      </c>
      <c r="I765" s="147" t="s">
        <v>411</v>
      </c>
      <c r="J765" s="158">
        <v>230</v>
      </c>
      <c r="K765" s="147" t="s">
        <v>71</v>
      </c>
      <c r="L765" s="148" t="s">
        <v>108</v>
      </c>
      <c r="M765" s="147" t="s">
        <v>99</v>
      </c>
      <c r="N765" s="146" t="s">
        <v>91</v>
      </c>
      <c r="O765" s="146">
        <v>230</v>
      </c>
      <c r="P765" s="148">
        <v>230</v>
      </c>
      <c r="Q765" s="148"/>
      <c r="R765" s="147"/>
      <c r="S765" s="149">
        <f>TABLAINV[[#This Row],[Conteo Físico]]-TABLAINV[[#This Row],[Cant. UND]]</f>
        <v>0</v>
      </c>
      <c r="T7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5" s="150" t="str">
        <f>IFERROR(IF(MOD(TABLAINV[[#This Row],[C]],2)=0,"PAR","IMPAR"),"Zona")</f>
        <v>IMPAR</v>
      </c>
      <c r="W765" s="151"/>
      <c r="X765" s="152">
        <f>IFERROR(IF(TABLAINV[[#This Row],[Cant. UND]]=0,TABLAINV[[#This Row],[PMV]]*TABLAINV[[#This Row],[Conteo Físico]],TABLAINV[[#This Row],[PMV]]*TABLAINV[[#This Row],[Cant. UND]]),0)</f>
        <v>0</v>
      </c>
      <c r="Y765" s="152">
        <f>IFERROR(ABS(TABLAINV[[#This Row],[PMV]]*TABLAINV[[#This Row],[Diferencia]]),0)</f>
        <v>0</v>
      </c>
      <c r="Z765" s="153">
        <f>IFERROR(VLOOKUP(TABLAINV[[#This Row],[Codigo Estado]],unds!O:P,2,0),"PEND.")</f>
        <v>2002</v>
      </c>
      <c r="AA765" s="153" t="str">
        <f t="shared" si="40"/>
        <v>CD09</v>
      </c>
      <c r="AB765" s="159">
        <f t="shared" ca="1" si="41"/>
        <v>45828</v>
      </c>
    </row>
    <row r="766" spans="1:28" s="156" customFormat="1" ht="24" customHeight="1" x14ac:dyDescent="0.2">
      <c r="A766" s="157" t="str">
        <f t="shared" si="39"/>
        <v>MRC01</v>
      </c>
      <c r="B766" s="145" t="str">
        <f>IF(TABLAINV[[#This Row],[Z]]="","",D766&amp;"."&amp;TEXT(E766,"000")&amp;"."&amp;TEXT(F766,"000")&amp;"."&amp;TEXT(G766,"000"))</f>
        <v>MR.C01.231.001</v>
      </c>
      <c r="C766" s="146"/>
      <c r="D766" s="147" t="s">
        <v>95</v>
      </c>
      <c r="E766" s="147" t="s">
        <v>96</v>
      </c>
      <c r="F766" s="147">
        <v>231</v>
      </c>
      <c r="G766" s="147">
        <v>1</v>
      </c>
      <c r="H766" s="147">
        <v>531596005</v>
      </c>
      <c r="I766" s="147" t="s">
        <v>411</v>
      </c>
      <c r="J766" s="158">
        <v>10</v>
      </c>
      <c r="K766" s="147" t="s">
        <v>71</v>
      </c>
      <c r="L766" s="148" t="s">
        <v>108</v>
      </c>
      <c r="M766" s="147" t="s">
        <v>99</v>
      </c>
      <c r="N766" s="146" t="s">
        <v>91</v>
      </c>
      <c r="O766" s="146">
        <v>10</v>
      </c>
      <c r="P766" s="148">
        <v>10</v>
      </c>
      <c r="Q766" s="148"/>
      <c r="R766" s="147"/>
      <c r="S766" s="149">
        <f>TABLAINV[[#This Row],[Conteo Físico]]-TABLAINV[[#This Row],[Cant. UND]]</f>
        <v>0</v>
      </c>
      <c r="T7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6" s="150" t="str">
        <f>IFERROR(IF(MOD(TABLAINV[[#This Row],[C]],2)=0,"PAR","IMPAR"),"Zona")</f>
        <v>IMPAR</v>
      </c>
      <c r="W766" s="151"/>
      <c r="X766" s="152">
        <f>IFERROR(IF(TABLAINV[[#This Row],[Cant. UND]]=0,TABLAINV[[#This Row],[PMV]]*TABLAINV[[#This Row],[Conteo Físico]],TABLAINV[[#This Row],[PMV]]*TABLAINV[[#This Row],[Cant. UND]]),0)</f>
        <v>0</v>
      </c>
      <c r="Y766" s="152">
        <f>IFERROR(ABS(TABLAINV[[#This Row],[PMV]]*TABLAINV[[#This Row],[Diferencia]]),0)</f>
        <v>0</v>
      </c>
      <c r="Z766" s="153">
        <f>IFERROR(VLOOKUP(TABLAINV[[#This Row],[Codigo Estado]],unds!O:P,2,0),"PEND.")</f>
        <v>2002</v>
      </c>
      <c r="AA766" s="153" t="str">
        <f t="shared" si="40"/>
        <v>CD09</v>
      </c>
      <c r="AB766" s="159">
        <f t="shared" ca="1" si="41"/>
        <v>45828</v>
      </c>
    </row>
    <row r="767" spans="1:28" s="156" customFormat="1" ht="24" customHeight="1" x14ac:dyDescent="0.2">
      <c r="A767" s="157" t="str">
        <f t="shared" si="39"/>
        <v>MRC01</v>
      </c>
      <c r="B767" s="145" t="str">
        <f>IF(TABLAINV[[#This Row],[Z]]="","",D767&amp;"."&amp;TEXT(E767,"000")&amp;"."&amp;TEXT(F767,"000")&amp;"."&amp;TEXT(G767,"000"))</f>
        <v>MR.C01.231.001</v>
      </c>
      <c r="C767" s="146"/>
      <c r="D767" s="147" t="s">
        <v>95</v>
      </c>
      <c r="E767" s="147" t="s">
        <v>96</v>
      </c>
      <c r="F767" s="147">
        <v>231</v>
      </c>
      <c r="G767" s="147">
        <v>1</v>
      </c>
      <c r="H767" s="147">
        <v>531596005</v>
      </c>
      <c r="I767" s="147" t="s">
        <v>411</v>
      </c>
      <c r="J767" s="158">
        <v>10</v>
      </c>
      <c r="K767" s="147" t="s">
        <v>71</v>
      </c>
      <c r="L767" s="148" t="s">
        <v>108</v>
      </c>
      <c r="M767" s="147" t="s">
        <v>99</v>
      </c>
      <c r="N767" s="146" t="s">
        <v>91</v>
      </c>
      <c r="O767" s="146">
        <v>10</v>
      </c>
      <c r="P767" s="148">
        <v>10</v>
      </c>
      <c r="Q767" s="148"/>
      <c r="R767" s="147"/>
      <c r="S767" s="149">
        <f>TABLAINV[[#This Row],[Conteo Físico]]-TABLAINV[[#This Row],[Cant. UND]]</f>
        <v>0</v>
      </c>
      <c r="T7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7" s="150" t="str">
        <f>IFERROR(IF(MOD(TABLAINV[[#This Row],[C]],2)=0,"PAR","IMPAR"),"Zona")</f>
        <v>IMPAR</v>
      </c>
      <c r="W767" s="151"/>
      <c r="X767" s="152">
        <f>IFERROR(IF(TABLAINV[[#This Row],[Cant. UND]]=0,TABLAINV[[#This Row],[PMV]]*TABLAINV[[#This Row],[Conteo Físico]],TABLAINV[[#This Row],[PMV]]*TABLAINV[[#This Row],[Cant. UND]]),0)</f>
        <v>0</v>
      </c>
      <c r="Y767" s="152">
        <f>IFERROR(ABS(TABLAINV[[#This Row],[PMV]]*TABLAINV[[#This Row],[Diferencia]]),0)</f>
        <v>0</v>
      </c>
      <c r="Z767" s="153">
        <f>IFERROR(VLOOKUP(TABLAINV[[#This Row],[Codigo Estado]],unds!O:P,2,0),"PEND.")</f>
        <v>2002</v>
      </c>
      <c r="AA767" s="153" t="str">
        <f t="shared" si="40"/>
        <v>CD09</v>
      </c>
      <c r="AB767" s="159">
        <f t="shared" ca="1" si="41"/>
        <v>45828</v>
      </c>
    </row>
    <row r="768" spans="1:28" s="156" customFormat="1" ht="24" customHeight="1" x14ac:dyDescent="0.2">
      <c r="A768" s="157" t="str">
        <f t="shared" si="39"/>
        <v>MRC01</v>
      </c>
      <c r="B768" s="145" t="str">
        <f>IF(TABLAINV[[#This Row],[Z]]="","",D768&amp;"."&amp;TEXT(E768,"000")&amp;"."&amp;TEXT(F768,"000")&amp;"."&amp;TEXT(G768,"000"))</f>
        <v>MR.C01.231.001</v>
      </c>
      <c r="C768" s="146"/>
      <c r="D768" s="147" t="s">
        <v>95</v>
      </c>
      <c r="E768" s="147" t="s">
        <v>96</v>
      </c>
      <c r="F768" s="147">
        <v>231</v>
      </c>
      <c r="G768" s="147">
        <v>1</v>
      </c>
      <c r="H768" s="147">
        <v>531596005</v>
      </c>
      <c r="I768" s="147" t="s">
        <v>411</v>
      </c>
      <c r="J768" s="158">
        <v>10</v>
      </c>
      <c r="K768" s="147" t="s">
        <v>71</v>
      </c>
      <c r="L768" s="148" t="s">
        <v>108</v>
      </c>
      <c r="M768" s="147" t="s">
        <v>99</v>
      </c>
      <c r="N768" s="146" t="s">
        <v>91</v>
      </c>
      <c r="O768" s="146">
        <v>10</v>
      </c>
      <c r="P768" s="148">
        <v>10</v>
      </c>
      <c r="Q768" s="148"/>
      <c r="R768" s="147"/>
      <c r="S768" s="149">
        <f>TABLAINV[[#This Row],[Conteo Físico]]-TABLAINV[[#This Row],[Cant. UND]]</f>
        <v>0</v>
      </c>
      <c r="T7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8" s="150" t="str">
        <f>IFERROR(IF(MOD(TABLAINV[[#This Row],[C]],2)=0,"PAR","IMPAR"),"Zona")</f>
        <v>IMPAR</v>
      </c>
      <c r="W768" s="151"/>
      <c r="X768" s="152">
        <f>IFERROR(IF(TABLAINV[[#This Row],[Cant. UND]]=0,TABLAINV[[#This Row],[PMV]]*TABLAINV[[#This Row],[Conteo Físico]],TABLAINV[[#This Row],[PMV]]*TABLAINV[[#This Row],[Cant. UND]]),0)</f>
        <v>0</v>
      </c>
      <c r="Y768" s="152">
        <f>IFERROR(ABS(TABLAINV[[#This Row],[PMV]]*TABLAINV[[#This Row],[Diferencia]]),0)</f>
        <v>0</v>
      </c>
      <c r="Z768" s="153">
        <f>IFERROR(VLOOKUP(TABLAINV[[#This Row],[Codigo Estado]],unds!O:P,2,0),"PEND.")</f>
        <v>2002</v>
      </c>
      <c r="AA768" s="153" t="str">
        <f t="shared" si="40"/>
        <v>CD09</v>
      </c>
      <c r="AB768" s="159">
        <f t="shared" ca="1" si="41"/>
        <v>45828</v>
      </c>
    </row>
    <row r="769" spans="1:28" s="156" customFormat="1" ht="24" customHeight="1" x14ac:dyDescent="0.2">
      <c r="A769" s="157" t="str">
        <f t="shared" si="39"/>
        <v>MRC01</v>
      </c>
      <c r="B769" s="145" t="str">
        <f>IF(TABLAINV[[#This Row],[Z]]="","",D769&amp;"."&amp;TEXT(E769,"000")&amp;"."&amp;TEXT(F769,"000")&amp;"."&amp;TEXT(G769,"000"))</f>
        <v>MR.C01.231.001</v>
      </c>
      <c r="C769" s="146"/>
      <c r="D769" s="147" t="s">
        <v>95</v>
      </c>
      <c r="E769" s="147" t="s">
        <v>96</v>
      </c>
      <c r="F769" s="147">
        <v>231</v>
      </c>
      <c r="G769" s="147">
        <v>1</v>
      </c>
      <c r="H769" s="147">
        <v>531596005</v>
      </c>
      <c r="I769" s="147" t="s">
        <v>411</v>
      </c>
      <c r="J769" s="158">
        <v>10</v>
      </c>
      <c r="K769" s="147" t="s">
        <v>71</v>
      </c>
      <c r="L769" s="148" t="s">
        <v>108</v>
      </c>
      <c r="M769" s="147" t="s">
        <v>99</v>
      </c>
      <c r="N769" s="146" t="s">
        <v>91</v>
      </c>
      <c r="O769" s="146">
        <v>10</v>
      </c>
      <c r="P769" s="148">
        <v>10</v>
      </c>
      <c r="Q769" s="148"/>
      <c r="R769" s="147"/>
      <c r="S769" s="149">
        <f>TABLAINV[[#This Row],[Conteo Físico]]-TABLAINV[[#This Row],[Cant. UND]]</f>
        <v>0</v>
      </c>
      <c r="T7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9" s="150" t="str">
        <f>IFERROR(IF(MOD(TABLAINV[[#This Row],[C]],2)=0,"PAR","IMPAR"),"Zona")</f>
        <v>IMPAR</v>
      </c>
      <c r="W769" s="151"/>
      <c r="X769" s="152">
        <f>IFERROR(IF(TABLAINV[[#This Row],[Cant. UND]]=0,TABLAINV[[#This Row],[PMV]]*TABLAINV[[#This Row],[Conteo Físico]],TABLAINV[[#This Row],[PMV]]*TABLAINV[[#This Row],[Cant. UND]]),0)</f>
        <v>0</v>
      </c>
      <c r="Y769" s="152">
        <f>IFERROR(ABS(TABLAINV[[#This Row],[PMV]]*TABLAINV[[#This Row],[Diferencia]]),0)</f>
        <v>0</v>
      </c>
      <c r="Z769" s="153">
        <f>IFERROR(VLOOKUP(TABLAINV[[#This Row],[Codigo Estado]],unds!O:P,2,0),"PEND.")</f>
        <v>2002</v>
      </c>
      <c r="AA769" s="153" t="str">
        <f t="shared" si="40"/>
        <v>CD09</v>
      </c>
      <c r="AB769" s="159">
        <f t="shared" ca="1" si="41"/>
        <v>45828</v>
      </c>
    </row>
    <row r="770" spans="1:28" s="156" customFormat="1" ht="24" customHeight="1" x14ac:dyDescent="0.2">
      <c r="A770" s="157" t="str">
        <f t="shared" si="39"/>
        <v>MRC01</v>
      </c>
      <c r="B770" s="145" t="str">
        <f>IF(TABLAINV[[#This Row],[Z]]="","",D770&amp;"."&amp;TEXT(E770,"000")&amp;"."&amp;TEXT(F770,"000")&amp;"."&amp;TEXT(G770,"000"))</f>
        <v>MR.C01.231.001</v>
      </c>
      <c r="C770" s="146"/>
      <c r="D770" s="147" t="s">
        <v>95</v>
      </c>
      <c r="E770" s="147" t="s">
        <v>96</v>
      </c>
      <c r="F770" s="147">
        <v>231</v>
      </c>
      <c r="G770" s="147">
        <v>1</v>
      </c>
      <c r="H770" s="147">
        <v>531596005</v>
      </c>
      <c r="I770" s="147" t="s">
        <v>411</v>
      </c>
      <c r="J770" s="158">
        <v>10</v>
      </c>
      <c r="K770" s="147" t="s">
        <v>71</v>
      </c>
      <c r="L770" s="148" t="s">
        <v>108</v>
      </c>
      <c r="M770" s="147" t="s">
        <v>99</v>
      </c>
      <c r="N770" s="146" t="s">
        <v>91</v>
      </c>
      <c r="O770" s="146">
        <v>10</v>
      </c>
      <c r="P770" s="148">
        <v>10</v>
      </c>
      <c r="Q770" s="148"/>
      <c r="R770" s="147"/>
      <c r="S770" s="149">
        <f>TABLAINV[[#This Row],[Conteo Físico]]-TABLAINV[[#This Row],[Cant. UND]]</f>
        <v>0</v>
      </c>
      <c r="T7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0" s="150" t="str">
        <f>IFERROR(IF(MOD(TABLAINV[[#This Row],[C]],2)=0,"PAR","IMPAR"),"Zona")</f>
        <v>IMPAR</v>
      </c>
      <c r="W770" s="151"/>
      <c r="X770" s="152">
        <f>IFERROR(IF(TABLAINV[[#This Row],[Cant. UND]]=0,TABLAINV[[#This Row],[PMV]]*TABLAINV[[#This Row],[Conteo Físico]],TABLAINV[[#This Row],[PMV]]*TABLAINV[[#This Row],[Cant. UND]]),0)</f>
        <v>0</v>
      </c>
      <c r="Y770" s="152">
        <f>IFERROR(ABS(TABLAINV[[#This Row],[PMV]]*TABLAINV[[#This Row],[Diferencia]]),0)</f>
        <v>0</v>
      </c>
      <c r="Z770" s="153">
        <f>IFERROR(VLOOKUP(TABLAINV[[#This Row],[Codigo Estado]],unds!O:P,2,0),"PEND.")</f>
        <v>2002</v>
      </c>
      <c r="AA770" s="153" t="str">
        <f t="shared" si="40"/>
        <v>CD09</v>
      </c>
      <c r="AB770" s="159">
        <f t="shared" ca="1" si="41"/>
        <v>45828</v>
      </c>
    </row>
    <row r="771" spans="1:28" s="156" customFormat="1" ht="24" customHeight="1" x14ac:dyDescent="0.2">
      <c r="A771" s="157" t="str">
        <f t="shared" si="39"/>
        <v>MRC01</v>
      </c>
      <c r="B771" s="145" t="str">
        <f>IF(TABLAINV[[#This Row],[Z]]="","",D771&amp;"."&amp;TEXT(E771,"000")&amp;"."&amp;TEXT(F771,"000")&amp;"."&amp;TEXT(G771,"000"))</f>
        <v>MR.C01.231.001</v>
      </c>
      <c r="C771" s="146"/>
      <c r="D771" s="147" t="s">
        <v>95</v>
      </c>
      <c r="E771" s="147" t="s">
        <v>96</v>
      </c>
      <c r="F771" s="147">
        <v>231</v>
      </c>
      <c r="G771" s="147">
        <v>1</v>
      </c>
      <c r="H771" s="147">
        <v>531596005</v>
      </c>
      <c r="I771" s="147" t="s">
        <v>411</v>
      </c>
      <c r="J771" s="158">
        <v>10</v>
      </c>
      <c r="K771" s="147" t="s">
        <v>71</v>
      </c>
      <c r="L771" s="148" t="s">
        <v>108</v>
      </c>
      <c r="M771" s="147" t="s">
        <v>99</v>
      </c>
      <c r="N771" s="146" t="s">
        <v>91</v>
      </c>
      <c r="O771" s="146">
        <v>10</v>
      </c>
      <c r="P771" s="148">
        <v>10</v>
      </c>
      <c r="Q771" s="148"/>
      <c r="R771" s="147"/>
      <c r="S771" s="149">
        <f>TABLAINV[[#This Row],[Conteo Físico]]-TABLAINV[[#This Row],[Cant. UND]]</f>
        <v>0</v>
      </c>
      <c r="T7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1" s="150" t="str">
        <f>IFERROR(IF(MOD(TABLAINV[[#This Row],[C]],2)=0,"PAR","IMPAR"),"Zona")</f>
        <v>IMPAR</v>
      </c>
      <c r="W771" s="151"/>
      <c r="X771" s="152">
        <f>IFERROR(IF(TABLAINV[[#This Row],[Cant. UND]]=0,TABLAINV[[#This Row],[PMV]]*TABLAINV[[#This Row],[Conteo Físico]],TABLAINV[[#This Row],[PMV]]*TABLAINV[[#This Row],[Cant. UND]]),0)</f>
        <v>0</v>
      </c>
      <c r="Y771" s="152">
        <f>IFERROR(ABS(TABLAINV[[#This Row],[PMV]]*TABLAINV[[#This Row],[Diferencia]]),0)</f>
        <v>0</v>
      </c>
      <c r="Z771" s="153">
        <f>IFERROR(VLOOKUP(TABLAINV[[#This Row],[Codigo Estado]],unds!O:P,2,0),"PEND.")</f>
        <v>2002</v>
      </c>
      <c r="AA771" s="153" t="str">
        <f t="shared" si="40"/>
        <v>CD09</v>
      </c>
      <c r="AB771" s="159">
        <f t="shared" ca="1" si="41"/>
        <v>45828</v>
      </c>
    </row>
    <row r="772" spans="1:28" s="156" customFormat="1" ht="24" customHeight="1" x14ac:dyDescent="0.2">
      <c r="A772" s="157" t="str">
        <f t="shared" si="39"/>
        <v>MRC01</v>
      </c>
      <c r="B772" s="145" t="str">
        <f>IF(TABLAINV[[#This Row],[Z]]="","",D772&amp;"."&amp;TEXT(E772,"000")&amp;"."&amp;TEXT(F772,"000")&amp;"."&amp;TEXT(G772,"000"))</f>
        <v>MR.C01.231.001</v>
      </c>
      <c r="C772" s="146"/>
      <c r="D772" s="147" t="s">
        <v>95</v>
      </c>
      <c r="E772" s="147" t="s">
        <v>96</v>
      </c>
      <c r="F772" s="147">
        <v>231</v>
      </c>
      <c r="G772" s="147">
        <v>1</v>
      </c>
      <c r="H772" s="147">
        <v>531596005</v>
      </c>
      <c r="I772" s="147" t="s">
        <v>411</v>
      </c>
      <c r="J772" s="158">
        <v>10</v>
      </c>
      <c r="K772" s="147" t="s">
        <v>71</v>
      </c>
      <c r="L772" s="148" t="s">
        <v>108</v>
      </c>
      <c r="M772" s="147" t="s">
        <v>99</v>
      </c>
      <c r="N772" s="146" t="s">
        <v>91</v>
      </c>
      <c r="O772" s="146">
        <v>10</v>
      </c>
      <c r="P772" s="148">
        <v>10</v>
      </c>
      <c r="Q772" s="148"/>
      <c r="R772" s="147"/>
      <c r="S772" s="149">
        <f>TABLAINV[[#This Row],[Conteo Físico]]-TABLAINV[[#This Row],[Cant. UND]]</f>
        <v>0</v>
      </c>
      <c r="T7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2" s="150" t="str">
        <f>IFERROR(IF(MOD(TABLAINV[[#This Row],[C]],2)=0,"PAR","IMPAR"),"Zona")</f>
        <v>IMPAR</v>
      </c>
      <c r="W772" s="151"/>
      <c r="X772" s="152">
        <f>IFERROR(IF(TABLAINV[[#This Row],[Cant. UND]]=0,TABLAINV[[#This Row],[PMV]]*TABLAINV[[#This Row],[Conteo Físico]],TABLAINV[[#This Row],[PMV]]*TABLAINV[[#This Row],[Cant. UND]]),0)</f>
        <v>0</v>
      </c>
      <c r="Y772" s="152">
        <f>IFERROR(ABS(TABLAINV[[#This Row],[PMV]]*TABLAINV[[#This Row],[Diferencia]]),0)</f>
        <v>0</v>
      </c>
      <c r="Z772" s="153">
        <f>IFERROR(VLOOKUP(TABLAINV[[#This Row],[Codigo Estado]],unds!O:P,2,0),"PEND.")</f>
        <v>2002</v>
      </c>
      <c r="AA772" s="153" t="str">
        <f t="shared" si="40"/>
        <v>CD09</v>
      </c>
      <c r="AB772" s="159">
        <f t="shared" ca="1" si="41"/>
        <v>45828</v>
      </c>
    </row>
    <row r="773" spans="1:28" s="156" customFormat="1" ht="24" customHeight="1" x14ac:dyDescent="0.2">
      <c r="A773" s="157" t="str">
        <f t="shared" si="39"/>
        <v>MRC01</v>
      </c>
      <c r="B773" s="145" t="str">
        <f>IF(TABLAINV[[#This Row],[Z]]="","",D773&amp;"."&amp;TEXT(E773,"000")&amp;"."&amp;TEXT(F773,"000")&amp;"."&amp;TEXT(G773,"000"))</f>
        <v>MR.C01.231.001</v>
      </c>
      <c r="C773" s="146"/>
      <c r="D773" s="147" t="s">
        <v>95</v>
      </c>
      <c r="E773" s="147" t="s">
        <v>96</v>
      </c>
      <c r="F773" s="147">
        <v>231</v>
      </c>
      <c r="G773" s="147">
        <v>1</v>
      </c>
      <c r="H773" s="147">
        <v>531596005</v>
      </c>
      <c r="I773" s="147" t="s">
        <v>411</v>
      </c>
      <c r="J773" s="158">
        <v>10</v>
      </c>
      <c r="K773" s="147" t="s">
        <v>71</v>
      </c>
      <c r="L773" s="148" t="s">
        <v>108</v>
      </c>
      <c r="M773" s="147" t="s">
        <v>99</v>
      </c>
      <c r="N773" s="146" t="s">
        <v>91</v>
      </c>
      <c r="O773" s="146">
        <v>10</v>
      </c>
      <c r="P773" s="148">
        <v>10</v>
      </c>
      <c r="Q773" s="148"/>
      <c r="R773" s="147"/>
      <c r="S773" s="149">
        <f>TABLAINV[[#This Row],[Conteo Físico]]-TABLAINV[[#This Row],[Cant. UND]]</f>
        <v>0</v>
      </c>
      <c r="T7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3" s="150" t="str">
        <f>IFERROR(IF(MOD(TABLAINV[[#This Row],[C]],2)=0,"PAR","IMPAR"),"Zona")</f>
        <v>IMPAR</v>
      </c>
      <c r="W773" s="151"/>
      <c r="X773" s="152">
        <f>IFERROR(IF(TABLAINV[[#This Row],[Cant. UND]]=0,TABLAINV[[#This Row],[PMV]]*TABLAINV[[#This Row],[Conteo Físico]],TABLAINV[[#This Row],[PMV]]*TABLAINV[[#This Row],[Cant. UND]]),0)</f>
        <v>0</v>
      </c>
      <c r="Y773" s="152">
        <f>IFERROR(ABS(TABLAINV[[#This Row],[PMV]]*TABLAINV[[#This Row],[Diferencia]]),0)</f>
        <v>0</v>
      </c>
      <c r="Z773" s="153">
        <f>IFERROR(VLOOKUP(TABLAINV[[#This Row],[Codigo Estado]],unds!O:P,2,0),"PEND.")</f>
        <v>2002</v>
      </c>
      <c r="AA773" s="153" t="str">
        <f t="shared" si="40"/>
        <v>CD09</v>
      </c>
      <c r="AB773" s="159">
        <f t="shared" ca="1" si="41"/>
        <v>45828</v>
      </c>
    </row>
    <row r="774" spans="1:28" s="156" customFormat="1" ht="24" customHeight="1" x14ac:dyDescent="0.2">
      <c r="A774" s="157" t="str">
        <f t="shared" si="39"/>
        <v>MRC01</v>
      </c>
      <c r="B774" s="145" t="str">
        <f>IF(TABLAINV[[#This Row],[Z]]="","",D774&amp;"."&amp;TEXT(E774,"000")&amp;"."&amp;TEXT(F774,"000")&amp;"."&amp;TEXT(G774,"000"))</f>
        <v>MR.C01.231.001</v>
      </c>
      <c r="C774" s="146"/>
      <c r="D774" s="147" t="s">
        <v>95</v>
      </c>
      <c r="E774" s="147" t="s">
        <v>96</v>
      </c>
      <c r="F774" s="147">
        <v>231</v>
      </c>
      <c r="G774" s="147">
        <v>1</v>
      </c>
      <c r="H774" s="147">
        <v>565766</v>
      </c>
      <c r="I774" s="147" t="s">
        <v>412</v>
      </c>
      <c r="J774" s="158">
        <v>6</v>
      </c>
      <c r="K774" s="147" t="s">
        <v>71</v>
      </c>
      <c r="L774" s="148" t="s">
        <v>115</v>
      </c>
      <c r="M774" s="147" t="s">
        <v>99</v>
      </c>
      <c r="N774" s="146" t="s">
        <v>91</v>
      </c>
      <c r="O774" s="146">
        <v>6</v>
      </c>
      <c r="P774" s="148">
        <v>6</v>
      </c>
      <c r="Q774" s="148"/>
      <c r="R774" s="147"/>
      <c r="S774" s="149">
        <f>TABLAINV[[#This Row],[Conteo Físico]]-TABLAINV[[#This Row],[Cant. UND]]</f>
        <v>0</v>
      </c>
      <c r="T7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4" s="150" t="str">
        <f>IFERROR(IF(MOD(TABLAINV[[#This Row],[C]],2)=0,"PAR","IMPAR"),"Zona")</f>
        <v>IMPAR</v>
      </c>
      <c r="W774" s="151"/>
      <c r="X774" s="152">
        <f>IFERROR(IF(TABLAINV[[#This Row],[Cant. UND]]=0,TABLAINV[[#This Row],[PMV]]*TABLAINV[[#This Row],[Conteo Físico]],TABLAINV[[#This Row],[PMV]]*TABLAINV[[#This Row],[Cant. UND]]),0)</f>
        <v>0</v>
      </c>
      <c r="Y774" s="152">
        <f>IFERROR(ABS(TABLAINV[[#This Row],[PMV]]*TABLAINV[[#This Row],[Diferencia]]),0)</f>
        <v>0</v>
      </c>
      <c r="Z774" s="153">
        <f>IFERROR(VLOOKUP(TABLAINV[[#This Row],[Codigo Estado]],unds!O:P,2,0),"PEND.")</f>
        <v>2002</v>
      </c>
      <c r="AA774" s="153" t="str">
        <f t="shared" si="40"/>
        <v>CD09</v>
      </c>
      <c r="AB774" s="159">
        <f t="shared" ca="1" si="41"/>
        <v>45828</v>
      </c>
    </row>
    <row r="775" spans="1:28" s="156" customFormat="1" ht="24" customHeight="1" x14ac:dyDescent="0.2">
      <c r="A775" s="157" t="str">
        <f t="shared" si="39"/>
        <v>MRC01</v>
      </c>
      <c r="B775" s="145" t="str">
        <f>IF(TABLAINV[[#This Row],[Z]]="","",D775&amp;"."&amp;TEXT(E775,"000")&amp;"."&amp;TEXT(F775,"000")&amp;"."&amp;TEXT(G775,"000"))</f>
        <v>MR.C01.231.001</v>
      </c>
      <c r="C775" s="146"/>
      <c r="D775" s="147" t="s">
        <v>95</v>
      </c>
      <c r="E775" s="147" t="s">
        <v>96</v>
      </c>
      <c r="F775" s="147">
        <v>231</v>
      </c>
      <c r="G775" s="147">
        <v>1</v>
      </c>
      <c r="H775" s="147">
        <v>565849</v>
      </c>
      <c r="I775" s="147" t="s">
        <v>413</v>
      </c>
      <c r="J775" s="158">
        <v>8</v>
      </c>
      <c r="K775" s="147" t="s">
        <v>71</v>
      </c>
      <c r="L775" s="148" t="s">
        <v>145</v>
      </c>
      <c r="M775" s="147" t="s">
        <v>99</v>
      </c>
      <c r="N775" s="146" t="s">
        <v>91</v>
      </c>
      <c r="O775" s="146">
        <v>8</v>
      </c>
      <c r="P775" s="148">
        <v>8</v>
      </c>
      <c r="Q775" s="148"/>
      <c r="R775" s="147"/>
      <c r="S775" s="149">
        <f>TABLAINV[[#This Row],[Conteo Físico]]-TABLAINV[[#This Row],[Cant. UND]]</f>
        <v>0</v>
      </c>
      <c r="T7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5" s="150" t="str">
        <f>IFERROR(IF(MOD(TABLAINV[[#This Row],[C]],2)=0,"PAR","IMPAR"),"Zona")</f>
        <v>IMPAR</v>
      </c>
      <c r="W775" s="151"/>
      <c r="X775" s="152">
        <f>IFERROR(IF(TABLAINV[[#This Row],[Cant. UND]]=0,TABLAINV[[#This Row],[PMV]]*TABLAINV[[#This Row],[Conteo Físico]],TABLAINV[[#This Row],[PMV]]*TABLAINV[[#This Row],[Cant. UND]]),0)</f>
        <v>0</v>
      </c>
      <c r="Y775" s="152">
        <f>IFERROR(ABS(TABLAINV[[#This Row],[PMV]]*TABLAINV[[#This Row],[Diferencia]]),0)</f>
        <v>0</v>
      </c>
      <c r="Z775" s="153">
        <f>IFERROR(VLOOKUP(TABLAINV[[#This Row],[Codigo Estado]],unds!O:P,2,0),"PEND.")</f>
        <v>2002</v>
      </c>
      <c r="AA775" s="153" t="str">
        <f t="shared" si="40"/>
        <v>CD09</v>
      </c>
      <c r="AB775" s="159">
        <f t="shared" ca="1" si="41"/>
        <v>45828</v>
      </c>
    </row>
    <row r="776" spans="1:28" s="156" customFormat="1" ht="24" customHeight="1" x14ac:dyDescent="0.2">
      <c r="A776" s="157" t="str">
        <f t="shared" si="39"/>
        <v>MRC01</v>
      </c>
      <c r="B776" s="145" t="str">
        <f>IF(TABLAINV[[#This Row],[Z]]="","",D776&amp;"."&amp;TEXT(E776,"000")&amp;"."&amp;TEXT(F776,"000")&amp;"."&amp;TEXT(G776,"000"))</f>
        <v>MR.C01.231.001</v>
      </c>
      <c r="C776" s="146"/>
      <c r="D776" s="147" t="s">
        <v>95</v>
      </c>
      <c r="E776" s="147" t="s">
        <v>96</v>
      </c>
      <c r="F776" s="147">
        <v>231</v>
      </c>
      <c r="G776" s="147">
        <v>1</v>
      </c>
      <c r="H776" s="147">
        <v>713011</v>
      </c>
      <c r="I776" s="147" t="s">
        <v>414</v>
      </c>
      <c r="J776" s="158">
        <v>6</v>
      </c>
      <c r="K776" s="147" t="s">
        <v>71</v>
      </c>
      <c r="L776" s="148" t="s">
        <v>117</v>
      </c>
      <c r="M776" s="147" t="s">
        <v>99</v>
      </c>
      <c r="N776" s="146" t="s">
        <v>91</v>
      </c>
      <c r="O776" s="146">
        <v>6</v>
      </c>
      <c r="P776" s="148">
        <v>6</v>
      </c>
      <c r="Q776" s="148"/>
      <c r="R776" s="147"/>
      <c r="S776" s="149">
        <f>TABLAINV[[#This Row],[Conteo Físico]]-TABLAINV[[#This Row],[Cant. UND]]</f>
        <v>0</v>
      </c>
      <c r="T7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6" s="150" t="str">
        <f>IFERROR(IF(MOD(TABLAINV[[#This Row],[C]],2)=0,"PAR","IMPAR"),"Zona")</f>
        <v>IMPAR</v>
      </c>
      <c r="W776" s="151"/>
      <c r="X776" s="152">
        <f>IFERROR(IF(TABLAINV[[#This Row],[Cant. UND]]=0,TABLAINV[[#This Row],[PMV]]*TABLAINV[[#This Row],[Conteo Físico]],TABLAINV[[#This Row],[PMV]]*TABLAINV[[#This Row],[Cant. UND]]),0)</f>
        <v>0</v>
      </c>
      <c r="Y776" s="152">
        <f>IFERROR(ABS(TABLAINV[[#This Row],[PMV]]*TABLAINV[[#This Row],[Diferencia]]),0)</f>
        <v>0</v>
      </c>
      <c r="Z776" s="153">
        <f>IFERROR(VLOOKUP(TABLAINV[[#This Row],[Codigo Estado]],unds!O:P,2,0),"PEND.")</f>
        <v>2002</v>
      </c>
      <c r="AA776" s="153" t="str">
        <f t="shared" si="40"/>
        <v>CD09</v>
      </c>
      <c r="AB776" s="159">
        <f t="shared" ca="1" si="41"/>
        <v>45828</v>
      </c>
    </row>
    <row r="777" spans="1:28" s="156" customFormat="1" ht="24" customHeight="1" x14ac:dyDescent="0.2">
      <c r="A777" s="157" t="str">
        <f t="shared" si="39"/>
        <v>MRC01</v>
      </c>
      <c r="B777" s="145" t="str">
        <f>IF(TABLAINV[[#This Row],[Z]]="","",D777&amp;"."&amp;TEXT(E777,"000")&amp;"."&amp;TEXT(F777,"000")&amp;"."&amp;TEXT(G777,"000"))</f>
        <v>MR.C01.231.001</v>
      </c>
      <c r="C777" s="146"/>
      <c r="D777" s="147" t="s">
        <v>95</v>
      </c>
      <c r="E777" s="147" t="s">
        <v>96</v>
      </c>
      <c r="F777" s="147">
        <v>231</v>
      </c>
      <c r="G777" s="147">
        <v>1</v>
      </c>
      <c r="H777" s="147">
        <v>714168</v>
      </c>
      <c r="I777" s="147" t="s">
        <v>415</v>
      </c>
      <c r="J777" s="158">
        <v>2</v>
      </c>
      <c r="K777" s="147" t="s">
        <v>71</v>
      </c>
      <c r="L777" s="148" t="s">
        <v>99</v>
      </c>
      <c r="M777" s="147" t="s">
        <v>99</v>
      </c>
      <c r="N777" s="146" t="s">
        <v>91</v>
      </c>
      <c r="O777" s="146">
        <v>2</v>
      </c>
      <c r="P777" s="148">
        <v>2</v>
      </c>
      <c r="Q777" s="148"/>
      <c r="R777" s="147"/>
      <c r="S777" s="149">
        <f>TABLAINV[[#This Row],[Conteo Físico]]-TABLAINV[[#This Row],[Cant. UND]]</f>
        <v>0</v>
      </c>
      <c r="T7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7" s="150" t="str">
        <f>IFERROR(IF(MOD(TABLAINV[[#This Row],[C]],2)=0,"PAR","IMPAR"),"Zona")</f>
        <v>IMPAR</v>
      </c>
      <c r="W777" s="151"/>
      <c r="X777" s="152">
        <f>IFERROR(IF(TABLAINV[[#This Row],[Cant. UND]]=0,TABLAINV[[#This Row],[PMV]]*TABLAINV[[#This Row],[Conteo Físico]],TABLAINV[[#This Row],[PMV]]*TABLAINV[[#This Row],[Cant. UND]]),0)</f>
        <v>0</v>
      </c>
      <c r="Y777" s="152">
        <f>IFERROR(ABS(TABLAINV[[#This Row],[PMV]]*TABLAINV[[#This Row],[Diferencia]]),0)</f>
        <v>0</v>
      </c>
      <c r="Z777" s="153">
        <f>IFERROR(VLOOKUP(TABLAINV[[#This Row],[Codigo Estado]],unds!O:P,2,0),"PEND.")</f>
        <v>2002</v>
      </c>
      <c r="AA777" s="153" t="str">
        <f t="shared" si="40"/>
        <v>CD09</v>
      </c>
      <c r="AB777" s="159">
        <f t="shared" ca="1" si="41"/>
        <v>45828</v>
      </c>
    </row>
    <row r="778" spans="1:28" s="156" customFormat="1" ht="24" customHeight="1" x14ac:dyDescent="0.2">
      <c r="A778" s="157" t="str">
        <f t="shared" si="39"/>
        <v>MRC01</v>
      </c>
      <c r="B778" s="145" t="str">
        <f>IF(TABLAINV[[#This Row],[Z]]="","",D778&amp;"."&amp;TEXT(E778,"000")&amp;"."&amp;TEXT(F778,"000")&amp;"."&amp;TEXT(G778,"000"))</f>
        <v>MR.C01.231.001</v>
      </c>
      <c r="C778" s="146"/>
      <c r="D778" s="147" t="s">
        <v>95</v>
      </c>
      <c r="E778" s="147" t="s">
        <v>96</v>
      </c>
      <c r="F778" s="147">
        <v>231</v>
      </c>
      <c r="G778" s="147">
        <v>1</v>
      </c>
      <c r="H778" s="147">
        <v>733537</v>
      </c>
      <c r="I778" s="147" t="s">
        <v>349</v>
      </c>
      <c r="J778" s="158">
        <v>1</v>
      </c>
      <c r="K778" s="147" t="s">
        <v>71</v>
      </c>
      <c r="L778" s="148" t="s">
        <v>115</v>
      </c>
      <c r="M778" s="147" t="s">
        <v>99</v>
      </c>
      <c r="N778" s="146" t="s">
        <v>91</v>
      </c>
      <c r="O778" s="146">
        <v>1</v>
      </c>
      <c r="P778" s="148">
        <v>1</v>
      </c>
      <c r="Q778" s="148"/>
      <c r="R778" s="147"/>
      <c r="S778" s="149">
        <f>TABLAINV[[#This Row],[Conteo Físico]]-TABLAINV[[#This Row],[Cant. UND]]</f>
        <v>0</v>
      </c>
      <c r="T7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8" s="150" t="str">
        <f>IFERROR(IF(MOD(TABLAINV[[#This Row],[C]],2)=0,"PAR","IMPAR"),"Zona")</f>
        <v>IMPAR</v>
      </c>
      <c r="W778" s="151"/>
      <c r="X778" s="152">
        <f>IFERROR(IF(TABLAINV[[#This Row],[Cant. UND]]=0,TABLAINV[[#This Row],[PMV]]*TABLAINV[[#This Row],[Conteo Físico]],TABLAINV[[#This Row],[PMV]]*TABLAINV[[#This Row],[Cant. UND]]),0)</f>
        <v>0</v>
      </c>
      <c r="Y778" s="152">
        <f>IFERROR(ABS(TABLAINV[[#This Row],[PMV]]*TABLAINV[[#This Row],[Diferencia]]),0)</f>
        <v>0</v>
      </c>
      <c r="Z778" s="153">
        <f>IFERROR(VLOOKUP(TABLAINV[[#This Row],[Codigo Estado]],unds!O:P,2,0),"PEND.")</f>
        <v>2002</v>
      </c>
      <c r="AA778" s="153" t="str">
        <f t="shared" si="40"/>
        <v>CD09</v>
      </c>
      <c r="AB778" s="159">
        <f t="shared" ca="1" si="41"/>
        <v>45828</v>
      </c>
    </row>
    <row r="779" spans="1:28" s="156" customFormat="1" ht="24" customHeight="1" x14ac:dyDescent="0.2">
      <c r="A779" s="157" t="str">
        <f t="shared" si="39"/>
        <v>MRC01</v>
      </c>
      <c r="B779" s="145" t="str">
        <f>IF(TABLAINV[[#This Row],[Z]]="","",D779&amp;"."&amp;TEXT(E779,"000")&amp;"."&amp;TEXT(F779,"000")&amp;"."&amp;TEXT(G779,"000"))</f>
        <v>MR.C01.231.001</v>
      </c>
      <c r="C779" s="146"/>
      <c r="D779" s="147" t="s">
        <v>95</v>
      </c>
      <c r="E779" s="147" t="s">
        <v>96</v>
      </c>
      <c r="F779" s="147">
        <v>231</v>
      </c>
      <c r="G779" s="147">
        <v>1</v>
      </c>
      <c r="H779" s="147">
        <v>734692</v>
      </c>
      <c r="I779" s="147" t="s">
        <v>416</v>
      </c>
      <c r="J779" s="158">
        <v>4</v>
      </c>
      <c r="K779" s="147" t="s">
        <v>71</v>
      </c>
      <c r="L779" s="148" t="s">
        <v>244</v>
      </c>
      <c r="M779" s="147" t="s">
        <v>99</v>
      </c>
      <c r="N779" s="146" t="s">
        <v>91</v>
      </c>
      <c r="O779" s="146">
        <v>4</v>
      </c>
      <c r="P779" s="148">
        <v>4</v>
      </c>
      <c r="Q779" s="148"/>
      <c r="R779" s="147"/>
      <c r="S779" s="149">
        <f>TABLAINV[[#This Row],[Conteo Físico]]-TABLAINV[[#This Row],[Cant. UND]]</f>
        <v>0</v>
      </c>
      <c r="T7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9" s="150" t="str">
        <f>IFERROR(IF(MOD(TABLAINV[[#This Row],[C]],2)=0,"PAR","IMPAR"),"Zona")</f>
        <v>IMPAR</v>
      </c>
      <c r="W779" s="151"/>
      <c r="X779" s="152">
        <f>IFERROR(IF(TABLAINV[[#This Row],[Cant. UND]]=0,TABLAINV[[#This Row],[PMV]]*TABLAINV[[#This Row],[Conteo Físico]],TABLAINV[[#This Row],[PMV]]*TABLAINV[[#This Row],[Cant. UND]]),0)</f>
        <v>0</v>
      </c>
      <c r="Y779" s="152">
        <f>IFERROR(ABS(TABLAINV[[#This Row],[PMV]]*TABLAINV[[#This Row],[Diferencia]]),0)</f>
        <v>0</v>
      </c>
      <c r="Z779" s="153">
        <f>IFERROR(VLOOKUP(TABLAINV[[#This Row],[Codigo Estado]],unds!O:P,2,0),"PEND.")</f>
        <v>2002</v>
      </c>
      <c r="AA779" s="153" t="str">
        <f t="shared" si="40"/>
        <v>CD09</v>
      </c>
      <c r="AB779" s="159">
        <f t="shared" ca="1" si="41"/>
        <v>45828</v>
      </c>
    </row>
    <row r="780" spans="1:28" s="156" customFormat="1" ht="24" customHeight="1" x14ac:dyDescent="0.2">
      <c r="A780" s="157" t="str">
        <f t="shared" si="39"/>
        <v>MRC01</v>
      </c>
      <c r="B780" s="145" t="str">
        <f>IF(TABLAINV[[#This Row],[Z]]="","",D780&amp;"."&amp;TEXT(E780,"000")&amp;"."&amp;TEXT(F780,"000")&amp;"."&amp;TEXT(G780,"000"))</f>
        <v>MR.C01.231.001</v>
      </c>
      <c r="C780" s="146"/>
      <c r="D780" s="147" t="s">
        <v>95</v>
      </c>
      <c r="E780" s="147" t="s">
        <v>96</v>
      </c>
      <c r="F780" s="147">
        <v>231</v>
      </c>
      <c r="G780" s="147">
        <v>1</v>
      </c>
      <c r="H780" s="147">
        <v>735373004</v>
      </c>
      <c r="I780" s="147" t="s">
        <v>210</v>
      </c>
      <c r="J780" s="158">
        <v>1</v>
      </c>
      <c r="K780" s="147" t="s">
        <v>71</v>
      </c>
      <c r="L780" s="148" t="s">
        <v>113</v>
      </c>
      <c r="M780" s="147" t="s">
        <v>99</v>
      </c>
      <c r="N780" s="146" t="s">
        <v>91</v>
      </c>
      <c r="O780" s="146">
        <v>1</v>
      </c>
      <c r="P780" s="148">
        <v>1</v>
      </c>
      <c r="Q780" s="148"/>
      <c r="R780" s="147"/>
      <c r="S780" s="149">
        <f>TABLAINV[[#This Row],[Conteo Físico]]-TABLAINV[[#This Row],[Cant. UND]]</f>
        <v>0</v>
      </c>
      <c r="T7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0" s="150" t="str">
        <f>IFERROR(IF(MOD(TABLAINV[[#This Row],[C]],2)=0,"PAR","IMPAR"),"Zona")</f>
        <v>IMPAR</v>
      </c>
      <c r="W780" s="151"/>
      <c r="X780" s="152">
        <f>IFERROR(IF(TABLAINV[[#This Row],[Cant. UND]]=0,TABLAINV[[#This Row],[PMV]]*TABLAINV[[#This Row],[Conteo Físico]],TABLAINV[[#This Row],[PMV]]*TABLAINV[[#This Row],[Cant. UND]]),0)</f>
        <v>0</v>
      </c>
      <c r="Y780" s="152">
        <f>IFERROR(ABS(TABLAINV[[#This Row],[PMV]]*TABLAINV[[#This Row],[Diferencia]]),0)</f>
        <v>0</v>
      </c>
      <c r="Z780" s="153">
        <f>IFERROR(VLOOKUP(TABLAINV[[#This Row],[Codigo Estado]],unds!O:P,2,0),"PEND.")</f>
        <v>2002</v>
      </c>
      <c r="AA780" s="153" t="str">
        <f t="shared" si="40"/>
        <v>CD09</v>
      </c>
      <c r="AB780" s="159">
        <f t="shared" ca="1" si="41"/>
        <v>45828</v>
      </c>
    </row>
    <row r="781" spans="1:28" s="156" customFormat="1" ht="24" customHeight="1" x14ac:dyDescent="0.2">
      <c r="A781" s="157" t="str">
        <f t="shared" si="39"/>
        <v>MRC01</v>
      </c>
      <c r="B781" s="145" t="str">
        <f>IF(TABLAINV[[#This Row],[Z]]="","",D781&amp;"."&amp;TEXT(E781,"000")&amp;"."&amp;TEXT(F781,"000")&amp;"."&amp;TEXT(G781,"000"))</f>
        <v>MR.C01.231.001</v>
      </c>
      <c r="C781" s="146"/>
      <c r="D781" s="147" t="s">
        <v>95</v>
      </c>
      <c r="E781" s="147" t="s">
        <v>96</v>
      </c>
      <c r="F781" s="147">
        <v>231</v>
      </c>
      <c r="G781" s="147">
        <v>1</v>
      </c>
      <c r="H781" s="147">
        <v>753538006</v>
      </c>
      <c r="I781" s="147" t="s">
        <v>417</v>
      </c>
      <c r="J781" s="158">
        <v>24</v>
      </c>
      <c r="K781" s="147" t="s">
        <v>71</v>
      </c>
      <c r="L781" s="148" t="s">
        <v>98</v>
      </c>
      <c r="M781" s="147" t="s">
        <v>99</v>
      </c>
      <c r="N781" s="146" t="s">
        <v>91</v>
      </c>
      <c r="O781" s="146">
        <v>24</v>
      </c>
      <c r="P781" s="148">
        <v>24</v>
      </c>
      <c r="Q781" s="148"/>
      <c r="R781" s="147"/>
      <c r="S781" s="149">
        <f>TABLAINV[[#This Row],[Conteo Físico]]-TABLAINV[[#This Row],[Cant. UND]]</f>
        <v>0</v>
      </c>
      <c r="T7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1" s="150" t="str">
        <f>IFERROR(IF(MOD(TABLAINV[[#This Row],[C]],2)=0,"PAR","IMPAR"),"Zona")</f>
        <v>IMPAR</v>
      </c>
      <c r="W781" s="151"/>
      <c r="X781" s="152">
        <f>IFERROR(IF(TABLAINV[[#This Row],[Cant. UND]]=0,TABLAINV[[#This Row],[PMV]]*TABLAINV[[#This Row],[Conteo Físico]],TABLAINV[[#This Row],[PMV]]*TABLAINV[[#This Row],[Cant. UND]]),0)</f>
        <v>0</v>
      </c>
      <c r="Y781" s="152">
        <f>IFERROR(ABS(TABLAINV[[#This Row],[PMV]]*TABLAINV[[#This Row],[Diferencia]]),0)</f>
        <v>0</v>
      </c>
      <c r="Z781" s="153">
        <f>IFERROR(VLOOKUP(TABLAINV[[#This Row],[Codigo Estado]],unds!O:P,2,0),"PEND.")</f>
        <v>2002</v>
      </c>
      <c r="AA781" s="153" t="str">
        <f t="shared" si="40"/>
        <v>CD09</v>
      </c>
      <c r="AB781" s="159">
        <f t="shared" ca="1" si="41"/>
        <v>45828</v>
      </c>
    </row>
    <row r="782" spans="1:28" s="156" customFormat="1" ht="24" customHeight="1" x14ac:dyDescent="0.2">
      <c r="A782" s="157" t="str">
        <f t="shared" si="39"/>
        <v>MRC01</v>
      </c>
      <c r="B782" s="145" t="str">
        <f>IF(TABLAINV[[#This Row],[Z]]="","",D782&amp;"."&amp;TEXT(E782,"000")&amp;"."&amp;TEXT(F782,"000")&amp;"."&amp;TEXT(G782,"000"))</f>
        <v>MR.C01.231.001</v>
      </c>
      <c r="C782" s="146"/>
      <c r="D782" s="147" t="s">
        <v>95</v>
      </c>
      <c r="E782" s="147" t="s">
        <v>96</v>
      </c>
      <c r="F782" s="147">
        <v>231</v>
      </c>
      <c r="G782" s="147">
        <v>1</v>
      </c>
      <c r="H782" s="147">
        <v>753538008</v>
      </c>
      <c r="I782" s="147" t="s">
        <v>418</v>
      </c>
      <c r="J782" s="158">
        <v>24</v>
      </c>
      <c r="K782" s="147" t="s">
        <v>71</v>
      </c>
      <c r="L782" s="148" t="s">
        <v>98</v>
      </c>
      <c r="M782" s="147" t="s">
        <v>99</v>
      </c>
      <c r="N782" s="146" t="s">
        <v>91</v>
      </c>
      <c r="O782" s="146">
        <v>24</v>
      </c>
      <c r="P782" s="148">
        <v>24</v>
      </c>
      <c r="Q782" s="148"/>
      <c r="R782" s="147"/>
      <c r="S782" s="149">
        <f>TABLAINV[[#This Row],[Conteo Físico]]-TABLAINV[[#This Row],[Cant. UND]]</f>
        <v>0</v>
      </c>
      <c r="T7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2" s="150" t="str">
        <f>IFERROR(IF(MOD(TABLAINV[[#This Row],[C]],2)=0,"PAR","IMPAR"),"Zona")</f>
        <v>IMPAR</v>
      </c>
      <c r="W782" s="151"/>
      <c r="X782" s="152">
        <f>IFERROR(IF(TABLAINV[[#This Row],[Cant. UND]]=0,TABLAINV[[#This Row],[PMV]]*TABLAINV[[#This Row],[Conteo Físico]],TABLAINV[[#This Row],[PMV]]*TABLAINV[[#This Row],[Cant. UND]]),0)</f>
        <v>0</v>
      </c>
      <c r="Y782" s="152">
        <f>IFERROR(ABS(TABLAINV[[#This Row],[PMV]]*TABLAINV[[#This Row],[Diferencia]]),0)</f>
        <v>0</v>
      </c>
      <c r="Z782" s="153">
        <f>IFERROR(VLOOKUP(TABLAINV[[#This Row],[Codigo Estado]],unds!O:P,2,0),"PEND.")</f>
        <v>2002</v>
      </c>
      <c r="AA782" s="153" t="str">
        <f t="shared" si="40"/>
        <v>CD09</v>
      </c>
      <c r="AB782" s="159">
        <f t="shared" ca="1" si="41"/>
        <v>45828</v>
      </c>
    </row>
    <row r="783" spans="1:28" s="156" customFormat="1" ht="24" customHeight="1" x14ac:dyDescent="0.2">
      <c r="A783" s="157" t="str">
        <f t="shared" si="39"/>
        <v>MRC01</v>
      </c>
      <c r="B783" s="145" t="str">
        <f>IF(TABLAINV[[#This Row],[Z]]="","",D783&amp;"."&amp;TEXT(E783,"000")&amp;"."&amp;TEXT(F783,"000")&amp;"."&amp;TEXT(G783,"000"))</f>
        <v>MR.C01.231.001</v>
      </c>
      <c r="C783" s="146"/>
      <c r="D783" s="147" t="s">
        <v>95</v>
      </c>
      <c r="E783" s="147" t="s">
        <v>96</v>
      </c>
      <c r="F783" s="147">
        <v>231</v>
      </c>
      <c r="G783" s="147">
        <v>1</v>
      </c>
      <c r="H783" s="147">
        <v>78739</v>
      </c>
      <c r="I783" s="147" t="s">
        <v>419</v>
      </c>
      <c r="J783" s="158">
        <v>12</v>
      </c>
      <c r="K783" s="147" t="s">
        <v>71</v>
      </c>
      <c r="L783" s="148" t="s">
        <v>115</v>
      </c>
      <c r="M783" s="147" t="s">
        <v>99</v>
      </c>
      <c r="N783" s="146" t="s">
        <v>91</v>
      </c>
      <c r="O783" s="146">
        <v>12</v>
      </c>
      <c r="P783" s="148">
        <v>12</v>
      </c>
      <c r="Q783" s="148"/>
      <c r="R783" s="147"/>
      <c r="S783" s="149">
        <f>TABLAINV[[#This Row],[Conteo Físico]]-TABLAINV[[#This Row],[Cant. UND]]</f>
        <v>0</v>
      </c>
      <c r="T7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3" s="150" t="str">
        <f>IFERROR(IF(MOD(TABLAINV[[#This Row],[C]],2)=0,"PAR","IMPAR"),"Zona")</f>
        <v>IMPAR</v>
      </c>
      <c r="W783" s="151"/>
      <c r="X783" s="152">
        <f>IFERROR(IF(TABLAINV[[#This Row],[Cant. UND]]=0,TABLAINV[[#This Row],[PMV]]*TABLAINV[[#This Row],[Conteo Físico]],TABLAINV[[#This Row],[PMV]]*TABLAINV[[#This Row],[Cant. UND]]),0)</f>
        <v>0</v>
      </c>
      <c r="Y783" s="152">
        <f>IFERROR(ABS(TABLAINV[[#This Row],[PMV]]*TABLAINV[[#This Row],[Diferencia]]),0)</f>
        <v>0</v>
      </c>
      <c r="Z783" s="153">
        <f>IFERROR(VLOOKUP(TABLAINV[[#This Row],[Codigo Estado]],unds!O:P,2,0),"PEND.")</f>
        <v>2002</v>
      </c>
      <c r="AA783" s="153" t="str">
        <f t="shared" si="40"/>
        <v>CD09</v>
      </c>
      <c r="AB783" s="159">
        <f t="shared" ca="1" si="41"/>
        <v>45828</v>
      </c>
    </row>
    <row r="784" spans="1:28" s="156" customFormat="1" ht="24" customHeight="1" x14ac:dyDescent="0.2">
      <c r="A784" s="157" t="str">
        <f t="shared" si="39"/>
        <v>MRC01</v>
      </c>
      <c r="B784" s="145" t="str">
        <f>IF(TABLAINV[[#This Row],[Z]]="","",D784&amp;"."&amp;TEXT(E784,"000")&amp;"."&amp;TEXT(F784,"000")&amp;"."&amp;TEXT(G784,"000"))</f>
        <v>MR.C01.231.001</v>
      </c>
      <c r="C784" s="146"/>
      <c r="D784" s="147" t="s">
        <v>95</v>
      </c>
      <c r="E784" s="147" t="s">
        <v>96</v>
      </c>
      <c r="F784" s="147">
        <v>231</v>
      </c>
      <c r="G784" s="147">
        <v>1</v>
      </c>
      <c r="H784" s="147">
        <v>929129003</v>
      </c>
      <c r="I784" s="147" t="s">
        <v>420</v>
      </c>
      <c r="J784" s="158">
        <v>2</v>
      </c>
      <c r="K784" s="147" t="s">
        <v>71</v>
      </c>
      <c r="L784" s="148" t="s">
        <v>117</v>
      </c>
      <c r="M784" s="147" t="s">
        <v>99</v>
      </c>
      <c r="N784" s="146" t="s">
        <v>91</v>
      </c>
      <c r="O784" s="146">
        <v>2</v>
      </c>
      <c r="P784" s="148">
        <v>2</v>
      </c>
      <c r="Q784" s="148"/>
      <c r="R784" s="147"/>
      <c r="S784" s="149">
        <f>TABLAINV[[#This Row],[Conteo Físico]]-TABLAINV[[#This Row],[Cant. UND]]</f>
        <v>0</v>
      </c>
      <c r="T7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4" s="150" t="str">
        <f>IFERROR(IF(MOD(TABLAINV[[#This Row],[C]],2)=0,"PAR","IMPAR"),"Zona")</f>
        <v>IMPAR</v>
      </c>
      <c r="W784" s="151"/>
      <c r="X784" s="152">
        <f>IFERROR(IF(TABLAINV[[#This Row],[Cant. UND]]=0,TABLAINV[[#This Row],[PMV]]*TABLAINV[[#This Row],[Conteo Físico]],TABLAINV[[#This Row],[PMV]]*TABLAINV[[#This Row],[Cant. UND]]),0)</f>
        <v>0</v>
      </c>
      <c r="Y784" s="152">
        <f>IFERROR(ABS(TABLAINV[[#This Row],[PMV]]*TABLAINV[[#This Row],[Diferencia]]),0)</f>
        <v>0</v>
      </c>
      <c r="Z784" s="153">
        <f>IFERROR(VLOOKUP(TABLAINV[[#This Row],[Codigo Estado]],unds!O:P,2,0),"PEND.")</f>
        <v>2002</v>
      </c>
      <c r="AA784" s="153" t="str">
        <f t="shared" si="40"/>
        <v>CD09</v>
      </c>
      <c r="AB784" s="159">
        <f t="shared" ca="1" si="41"/>
        <v>45828</v>
      </c>
    </row>
    <row r="785" spans="1:28" s="156" customFormat="1" ht="24" customHeight="1" x14ac:dyDescent="0.2">
      <c r="A785" s="157" t="str">
        <f t="shared" si="39"/>
        <v>MRC01</v>
      </c>
      <c r="B785" s="145" t="str">
        <f>IF(TABLAINV[[#This Row],[Z]]="","",D785&amp;"."&amp;TEXT(E785,"000")&amp;"."&amp;TEXT(F785,"000")&amp;"."&amp;TEXT(G785,"000"))</f>
        <v>MR.C01.231.001</v>
      </c>
      <c r="C785" s="146"/>
      <c r="D785" s="147" t="s">
        <v>95</v>
      </c>
      <c r="E785" s="147" t="s">
        <v>96</v>
      </c>
      <c r="F785" s="147">
        <v>231</v>
      </c>
      <c r="G785" s="147">
        <v>1</v>
      </c>
      <c r="H785" s="147">
        <v>962183</v>
      </c>
      <c r="I785" s="147" t="s">
        <v>421</v>
      </c>
      <c r="J785" s="158">
        <v>1</v>
      </c>
      <c r="K785" s="147" t="s">
        <v>71</v>
      </c>
      <c r="L785" s="148" t="s">
        <v>113</v>
      </c>
      <c r="M785" s="147" t="s">
        <v>99</v>
      </c>
      <c r="N785" s="146" t="s">
        <v>91</v>
      </c>
      <c r="O785" s="146">
        <v>1</v>
      </c>
      <c r="P785" s="148">
        <v>1</v>
      </c>
      <c r="Q785" s="148"/>
      <c r="R785" s="147"/>
      <c r="S785" s="149">
        <f>TABLAINV[[#This Row],[Conteo Físico]]-TABLAINV[[#This Row],[Cant. UND]]</f>
        <v>0</v>
      </c>
      <c r="T7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5" s="150" t="str">
        <f>IFERROR(IF(MOD(TABLAINV[[#This Row],[C]],2)=0,"PAR","IMPAR"),"Zona")</f>
        <v>IMPAR</v>
      </c>
      <c r="W785" s="151"/>
      <c r="X785" s="152">
        <f>IFERROR(IF(TABLAINV[[#This Row],[Cant. UND]]=0,TABLAINV[[#This Row],[PMV]]*TABLAINV[[#This Row],[Conteo Físico]],TABLAINV[[#This Row],[PMV]]*TABLAINV[[#This Row],[Cant. UND]]),0)</f>
        <v>0</v>
      </c>
      <c r="Y785" s="152">
        <f>IFERROR(ABS(TABLAINV[[#This Row],[PMV]]*TABLAINV[[#This Row],[Diferencia]]),0)</f>
        <v>0</v>
      </c>
      <c r="Z785" s="153">
        <f>IFERROR(VLOOKUP(TABLAINV[[#This Row],[Codigo Estado]],unds!O:P,2,0),"PEND.")</f>
        <v>2002</v>
      </c>
      <c r="AA785" s="153" t="str">
        <f t="shared" si="40"/>
        <v>CD09</v>
      </c>
      <c r="AB785" s="159">
        <f t="shared" ca="1" si="41"/>
        <v>45828</v>
      </c>
    </row>
    <row r="786" spans="1:28" s="156" customFormat="1" ht="24" customHeight="1" x14ac:dyDescent="0.2">
      <c r="A786" s="157" t="str">
        <f t="shared" si="39"/>
        <v>MRC01</v>
      </c>
      <c r="B786" s="145" t="str">
        <f>IF(TABLAINV[[#This Row],[Z]]="","",D786&amp;"."&amp;TEXT(E786,"000")&amp;"."&amp;TEXT(F786,"000")&amp;"."&amp;TEXT(G786,"000"))</f>
        <v>MR.C01.231.001</v>
      </c>
      <c r="C786" s="146"/>
      <c r="D786" s="147" t="s">
        <v>95</v>
      </c>
      <c r="E786" s="147" t="s">
        <v>96</v>
      </c>
      <c r="F786" s="147">
        <v>231</v>
      </c>
      <c r="G786" s="147">
        <v>1</v>
      </c>
      <c r="H786" s="147">
        <v>963277</v>
      </c>
      <c r="I786" s="147" t="s">
        <v>422</v>
      </c>
      <c r="J786" s="158">
        <v>6</v>
      </c>
      <c r="K786" s="147" t="s">
        <v>71</v>
      </c>
      <c r="L786" s="148" t="s">
        <v>117</v>
      </c>
      <c r="M786" s="147" t="s">
        <v>99</v>
      </c>
      <c r="N786" s="146" t="s">
        <v>91</v>
      </c>
      <c r="O786" s="146">
        <v>6</v>
      </c>
      <c r="P786" s="148">
        <v>6</v>
      </c>
      <c r="Q786" s="148"/>
      <c r="R786" s="147"/>
      <c r="S786" s="149">
        <f>TABLAINV[[#This Row],[Conteo Físico]]-TABLAINV[[#This Row],[Cant. UND]]</f>
        <v>0</v>
      </c>
      <c r="T7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6" s="150" t="str">
        <f>IFERROR(IF(MOD(TABLAINV[[#This Row],[C]],2)=0,"PAR","IMPAR"),"Zona")</f>
        <v>IMPAR</v>
      </c>
      <c r="W786" s="151"/>
      <c r="X786" s="152">
        <f>IFERROR(IF(TABLAINV[[#This Row],[Cant. UND]]=0,TABLAINV[[#This Row],[PMV]]*TABLAINV[[#This Row],[Conteo Físico]],TABLAINV[[#This Row],[PMV]]*TABLAINV[[#This Row],[Cant. UND]]),0)</f>
        <v>0</v>
      </c>
      <c r="Y786" s="152">
        <f>IFERROR(ABS(TABLAINV[[#This Row],[PMV]]*TABLAINV[[#This Row],[Diferencia]]),0)</f>
        <v>0</v>
      </c>
      <c r="Z786" s="153">
        <f>IFERROR(VLOOKUP(TABLAINV[[#This Row],[Codigo Estado]],unds!O:P,2,0),"PEND.")</f>
        <v>2002</v>
      </c>
      <c r="AA786" s="153" t="str">
        <f t="shared" si="40"/>
        <v>CD09</v>
      </c>
      <c r="AB786" s="159">
        <f t="shared" ca="1" si="41"/>
        <v>45828</v>
      </c>
    </row>
    <row r="787" spans="1:28" s="156" customFormat="1" ht="24" customHeight="1" x14ac:dyDescent="0.2">
      <c r="A787" s="157" t="str">
        <f t="shared" si="39"/>
        <v>MRC01</v>
      </c>
      <c r="B787" s="145" t="str">
        <f>IF(TABLAINV[[#This Row],[Z]]="","",D787&amp;"."&amp;TEXT(E787,"000")&amp;"."&amp;TEXT(F787,"000")&amp;"."&amp;TEXT(G787,"000"))</f>
        <v>MR.C01.231.001</v>
      </c>
      <c r="C787" s="146"/>
      <c r="D787" s="147" t="s">
        <v>95</v>
      </c>
      <c r="E787" s="147" t="s">
        <v>96</v>
      </c>
      <c r="F787" s="147">
        <v>231</v>
      </c>
      <c r="G787" s="147">
        <v>1</v>
      </c>
      <c r="H787" s="147">
        <v>963278</v>
      </c>
      <c r="I787" s="147" t="s">
        <v>423</v>
      </c>
      <c r="J787" s="158">
        <v>6</v>
      </c>
      <c r="K787" s="147" t="s">
        <v>71</v>
      </c>
      <c r="L787" s="148" t="s">
        <v>117</v>
      </c>
      <c r="M787" s="147" t="s">
        <v>99</v>
      </c>
      <c r="N787" s="146" t="s">
        <v>91</v>
      </c>
      <c r="O787" s="146">
        <v>6</v>
      </c>
      <c r="P787" s="148">
        <v>6</v>
      </c>
      <c r="Q787" s="148"/>
      <c r="R787" s="147"/>
      <c r="S787" s="149">
        <f>TABLAINV[[#This Row],[Conteo Físico]]-TABLAINV[[#This Row],[Cant. UND]]</f>
        <v>0</v>
      </c>
      <c r="T7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7" s="150" t="str">
        <f>IFERROR(IF(MOD(TABLAINV[[#This Row],[C]],2)=0,"PAR","IMPAR"),"Zona")</f>
        <v>IMPAR</v>
      </c>
      <c r="W787" s="151"/>
      <c r="X787" s="152">
        <f>IFERROR(IF(TABLAINV[[#This Row],[Cant. UND]]=0,TABLAINV[[#This Row],[PMV]]*TABLAINV[[#This Row],[Conteo Físico]],TABLAINV[[#This Row],[PMV]]*TABLAINV[[#This Row],[Cant. UND]]),0)</f>
        <v>0</v>
      </c>
      <c r="Y787" s="152">
        <f>IFERROR(ABS(TABLAINV[[#This Row],[PMV]]*TABLAINV[[#This Row],[Diferencia]]),0)</f>
        <v>0</v>
      </c>
      <c r="Z787" s="153">
        <f>IFERROR(VLOOKUP(TABLAINV[[#This Row],[Codigo Estado]],unds!O:P,2,0),"PEND.")</f>
        <v>2002</v>
      </c>
      <c r="AA787" s="153" t="str">
        <f t="shared" si="40"/>
        <v>CD09</v>
      </c>
      <c r="AB787" s="159">
        <f t="shared" ca="1" si="41"/>
        <v>45828</v>
      </c>
    </row>
    <row r="788" spans="1:28" s="156" customFormat="1" ht="24" customHeight="1" x14ac:dyDescent="0.2">
      <c r="A788" s="157" t="str">
        <f t="shared" si="39"/>
        <v>MRC01</v>
      </c>
      <c r="B788" s="145" t="str">
        <f>IF(TABLAINV[[#This Row],[Z]]="","",D788&amp;"."&amp;TEXT(E788,"000")&amp;"."&amp;TEXT(F788,"000")&amp;"."&amp;TEXT(G788,"000"))</f>
        <v>MR.C01.231.001</v>
      </c>
      <c r="C788" s="146"/>
      <c r="D788" s="147" t="s">
        <v>95</v>
      </c>
      <c r="E788" s="147" t="s">
        <v>96</v>
      </c>
      <c r="F788" s="147">
        <v>231</v>
      </c>
      <c r="G788" s="147">
        <v>1</v>
      </c>
      <c r="H788" s="147">
        <v>973055</v>
      </c>
      <c r="I788" s="147" t="s">
        <v>107</v>
      </c>
      <c r="J788" s="158">
        <v>10</v>
      </c>
      <c r="K788" s="147" t="s">
        <v>71</v>
      </c>
      <c r="L788" s="148" t="s">
        <v>108</v>
      </c>
      <c r="M788" s="147" t="s">
        <v>99</v>
      </c>
      <c r="N788" s="146" t="s">
        <v>91</v>
      </c>
      <c r="O788" s="146">
        <v>10</v>
      </c>
      <c r="P788" s="148">
        <v>10</v>
      </c>
      <c r="Q788" s="148"/>
      <c r="R788" s="147"/>
      <c r="S788" s="149">
        <f>TABLAINV[[#This Row],[Conteo Físico]]-TABLAINV[[#This Row],[Cant. UND]]</f>
        <v>0</v>
      </c>
      <c r="T7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8" s="150" t="str">
        <f>IFERROR(IF(MOD(TABLAINV[[#This Row],[C]],2)=0,"PAR","IMPAR"),"Zona")</f>
        <v>IMPAR</v>
      </c>
      <c r="W788" s="151"/>
      <c r="X788" s="152">
        <f>IFERROR(IF(TABLAINV[[#This Row],[Cant. UND]]=0,TABLAINV[[#This Row],[PMV]]*TABLAINV[[#This Row],[Conteo Físico]],TABLAINV[[#This Row],[PMV]]*TABLAINV[[#This Row],[Cant. UND]]),0)</f>
        <v>0</v>
      </c>
      <c r="Y788" s="152">
        <f>IFERROR(ABS(TABLAINV[[#This Row],[PMV]]*TABLAINV[[#This Row],[Diferencia]]),0)</f>
        <v>0</v>
      </c>
      <c r="Z788" s="153">
        <f>IFERROR(VLOOKUP(TABLAINV[[#This Row],[Codigo Estado]],unds!O:P,2,0),"PEND.")</f>
        <v>2002</v>
      </c>
      <c r="AA788" s="153" t="str">
        <f t="shared" si="40"/>
        <v>CD09</v>
      </c>
      <c r="AB788" s="159">
        <f t="shared" ca="1" si="41"/>
        <v>45828</v>
      </c>
    </row>
    <row r="789" spans="1:28" s="156" customFormat="1" ht="24" customHeight="1" x14ac:dyDescent="0.2">
      <c r="A789" s="157" t="str">
        <f t="shared" si="39"/>
        <v>MRC01</v>
      </c>
      <c r="B789" s="145" t="str">
        <f>IF(TABLAINV[[#This Row],[Z]]="","",D789&amp;"."&amp;TEXT(E789,"000")&amp;"."&amp;TEXT(F789,"000")&amp;"."&amp;TEXT(G789,"000"))</f>
        <v>MR.C01.231.001</v>
      </c>
      <c r="C789" s="146"/>
      <c r="D789" s="147" t="s">
        <v>95</v>
      </c>
      <c r="E789" s="147" t="s">
        <v>96</v>
      </c>
      <c r="F789" s="147">
        <v>231</v>
      </c>
      <c r="G789" s="147">
        <v>1</v>
      </c>
      <c r="H789" s="147">
        <v>973055</v>
      </c>
      <c r="I789" s="147" t="s">
        <v>107</v>
      </c>
      <c r="J789" s="158">
        <v>10</v>
      </c>
      <c r="K789" s="147" t="s">
        <v>71</v>
      </c>
      <c r="L789" s="148" t="s">
        <v>108</v>
      </c>
      <c r="M789" s="147" t="s">
        <v>99</v>
      </c>
      <c r="N789" s="146" t="s">
        <v>91</v>
      </c>
      <c r="O789" s="146">
        <v>10</v>
      </c>
      <c r="P789" s="148">
        <v>10</v>
      </c>
      <c r="Q789" s="148"/>
      <c r="R789" s="147"/>
      <c r="S789" s="149">
        <f>TABLAINV[[#This Row],[Conteo Físico]]-TABLAINV[[#This Row],[Cant. UND]]</f>
        <v>0</v>
      </c>
      <c r="T7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9" s="150" t="str">
        <f>IFERROR(IF(MOD(TABLAINV[[#This Row],[C]],2)=0,"PAR","IMPAR"),"Zona")</f>
        <v>IMPAR</v>
      </c>
      <c r="W789" s="151"/>
      <c r="X789" s="152">
        <f>IFERROR(IF(TABLAINV[[#This Row],[Cant. UND]]=0,TABLAINV[[#This Row],[PMV]]*TABLAINV[[#This Row],[Conteo Físico]],TABLAINV[[#This Row],[PMV]]*TABLAINV[[#This Row],[Cant. UND]]),0)</f>
        <v>0</v>
      </c>
      <c r="Y789" s="152">
        <f>IFERROR(ABS(TABLAINV[[#This Row],[PMV]]*TABLAINV[[#This Row],[Diferencia]]),0)</f>
        <v>0</v>
      </c>
      <c r="Z789" s="153">
        <f>IFERROR(VLOOKUP(TABLAINV[[#This Row],[Codigo Estado]],unds!O:P,2,0),"PEND.")</f>
        <v>2002</v>
      </c>
      <c r="AA789" s="153" t="str">
        <f t="shared" si="40"/>
        <v>CD09</v>
      </c>
      <c r="AB789" s="159">
        <f t="shared" ca="1" si="41"/>
        <v>45828</v>
      </c>
    </row>
    <row r="790" spans="1:28" s="156" customFormat="1" ht="24" customHeight="1" x14ac:dyDescent="0.2">
      <c r="A790" s="157" t="str">
        <f t="shared" si="39"/>
        <v>MRC01</v>
      </c>
      <c r="B790" s="145" t="str">
        <f>IF(TABLAINV[[#This Row],[Z]]="","",D790&amp;"."&amp;TEXT(E790,"000")&amp;"."&amp;TEXT(F790,"000")&amp;"."&amp;TEXT(G790,"000"))</f>
        <v>MR.C01.231.001</v>
      </c>
      <c r="C790" s="146"/>
      <c r="D790" s="147" t="s">
        <v>95</v>
      </c>
      <c r="E790" s="147" t="s">
        <v>96</v>
      </c>
      <c r="F790" s="147">
        <v>231</v>
      </c>
      <c r="G790" s="147">
        <v>1</v>
      </c>
      <c r="H790" s="147">
        <v>973055</v>
      </c>
      <c r="I790" s="147" t="s">
        <v>107</v>
      </c>
      <c r="J790" s="158">
        <v>44</v>
      </c>
      <c r="K790" s="147" t="s">
        <v>71</v>
      </c>
      <c r="L790" s="148" t="s">
        <v>108</v>
      </c>
      <c r="M790" s="147" t="s">
        <v>99</v>
      </c>
      <c r="N790" s="146" t="s">
        <v>91</v>
      </c>
      <c r="O790" s="146">
        <v>44</v>
      </c>
      <c r="P790" s="148">
        <v>44</v>
      </c>
      <c r="Q790" s="148"/>
      <c r="R790" s="147"/>
      <c r="S790" s="149">
        <f>TABLAINV[[#This Row],[Conteo Físico]]-TABLAINV[[#This Row],[Cant. UND]]</f>
        <v>0</v>
      </c>
      <c r="T7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0" s="150" t="str">
        <f>IFERROR(IF(MOD(TABLAINV[[#This Row],[C]],2)=0,"PAR","IMPAR"),"Zona")</f>
        <v>IMPAR</v>
      </c>
      <c r="W790" s="151"/>
      <c r="X790" s="152">
        <f>IFERROR(IF(TABLAINV[[#This Row],[Cant. UND]]=0,TABLAINV[[#This Row],[PMV]]*TABLAINV[[#This Row],[Conteo Físico]],TABLAINV[[#This Row],[PMV]]*TABLAINV[[#This Row],[Cant. UND]]),0)</f>
        <v>0</v>
      </c>
      <c r="Y790" s="152">
        <f>IFERROR(ABS(TABLAINV[[#This Row],[PMV]]*TABLAINV[[#This Row],[Diferencia]]),0)</f>
        <v>0</v>
      </c>
      <c r="Z790" s="153">
        <f>IFERROR(VLOOKUP(TABLAINV[[#This Row],[Codigo Estado]],unds!O:P,2,0),"PEND.")</f>
        <v>2002</v>
      </c>
      <c r="AA790" s="153" t="str">
        <f t="shared" si="40"/>
        <v>CD09</v>
      </c>
      <c r="AB790" s="159">
        <f t="shared" ca="1" si="41"/>
        <v>45828</v>
      </c>
    </row>
    <row r="791" spans="1:28" s="156" customFormat="1" ht="24" customHeight="1" x14ac:dyDescent="0.2">
      <c r="A791" s="157" t="str">
        <f t="shared" si="39"/>
        <v>MRC01</v>
      </c>
      <c r="B791" s="145" t="str">
        <f>IF(TABLAINV[[#This Row],[Z]]="","",D791&amp;"."&amp;TEXT(E791,"000")&amp;"."&amp;TEXT(F791,"000")&amp;"."&amp;TEXT(G791,"000"))</f>
        <v>MR.C01.231.001</v>
      </c>
      <c r="C791" s="146"/>
      <c r="D791" s="147" t="s">
        <v>95</v>
      </c>
      <c r="E791" s="147" t="s">
        <v>96</v>
      </c>
      <c r="F791" s="147">
        <v>231</v>
      </c>
      <c r="G791" s="147">
        <v>1</v>
      </c>
      <c r="H791" s="147">
        <v>973055</v>
      </c>
      <c r="I791" s="147" t="s">
        <v>107</v>
      </c>
      <c r="J791" s="158">
        <v>262</v>
      </c>
      <c r="K791" s="147" t="s">
        <v>71</v>
      </c>
      <c r="L791" s="148" t="s">
        <v>108</v>
      </c>
      <c r="M791" s="147" t="s">
        <v>99</v>
      </c>
      <c r="N791" s="146" t="s">
        <v>91</v>
      </c>
      <c r="O791" s="146">
        <v>262</v>
      </c>
      <c r="P791" s="148">
        <v>262</v>
      </c>
      <c r="Q791" s="148"/>
      <c r="R791" s="147"/>
      <c r="S791" s="149">
        <f>TABLAINV[[#This Row],[Conteo Físico]]-TABLAINV[[#This Row],[Cant. UND]]</f>
        <v>0</v>
      </c>
      <c r="T7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1" s="150" t="str">
        <f>IFERROR(IF(MOD(TABLAINV[[#This Row],[C]],2)=0,"PAR","IMPAR"),"Zona")</f>
        <v>IMPAR</v>
      </c>
      <c r="W791" s="151"/>
      <c r="X791" s="152">
        <f>IFERROR(IF(TABLAINV[[#This Row],[Cant. UND]]=0,TABLAINV[[#This Row],[PMV]]*TABLAINV[[#This Row],[Conteo Físico]],TABLAINV[[#This Row],[PMV]]*TABLAINV[[#This Row],[Cant. UND]]),0)</f>
        <v>0</v>
      </c>
      <c r="Y791" s="152">
        <f>IFERROR(ABS(TABLAINV[[#This Row],[PMV]]*TABLAINV[[#This Row],[Diferencia]]),0)</f>
        <v>0</v>
      </c>
      <c r="Z791" s="153">
        <f>IFERROR(VLOOKUP(TABLAINV[[#This Row],[Codigo Estado]],unds!O:P,2,0),"PEND.")</f>
        <v>2002</v>
      </c>
      <c r="AA791" s="153" t="str">
        <f t="shared" si="40"/>
        <v>CD09</v>
      </c>
      <c r="AB791" s="159">
        <f t="shared" ca="1" si="41"/>
        <v>45828</v>
      </c>
    </row>
    <row r="792" spans="1:28" s="156" customFormat="1" ht="24" customHeight="1" x14ac:dyDescent="0.2">
      <c r="A792" s="157" t="str">
        <f t="shared" si="39"/>
        <v>MRC01</v>
      </c>
      <c r="B792" s="145" t="str">
        <f>IF(TABLAINV[[#This Row],[Z]]="","",D792&amp;"."&amp;TEXT(E792,"000")&amp;"."&amp;TEXT(F792,"000")&amp;"."&amp;TEXT(G792,"000"))</f>
        <v>MR.C01.231.001</v>
      </c>
      <c r="C792" s="146"/>
      <c r="D792" s="147" t="s">
        <v>95</v>
      </c>
      <c r="E792" s="147" t="s">
        <v>96</v>
      </c>
      <c r="F792" s="147">
        <v>231</v>
      </c>
      <c r="G792" s="147">
        <v>1</v>
      </c>
      <c r="H792" s="147">
        <v>973055</v>
      </c>
      <c r="I792" s="147" t="s">
        <v>107</v>
      </c>
      <c r="J792" s="158">
        <v>10</v>
      </c>
      <c r="K792" s="147" t="s">
        <v>71</v>
      </c>
      <c r="L792" s="148" t="s">
        <v>108</v>
      </c>
      <c r="M792" s="147" t="s">
        <v>99</v>
      </c>
      <c r="N792" s="146" t="s">
        <v>91</v>
      </c>
      <c r="O792" s="146">
        <v>10</v>
      </c>
      <c r="P792" s="148">
        <v>10</v>
      </c>
      <c r="Q792" s="148"/>
      <c r="R792" s="147"/>
      <c r="S792" s="149">
        <f>TABLAINV[[#This Row],[Conteo Físico]]-TABLAINV[[#This Row],[Cant. UND]]</f>
        <v>0</v>
      </c>
      <c r="T7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2" s="150" t="str">
        <f>IFERROR(IF(MOD(TABLAINV[[#This Row],[C]],2)=0,"PAR","IMPAR"),"Zona")</f>
        <v>IMPAR</v>
      </c>
      <c r="W792" s="151"/>
      <c r="X792" s="152">
        <f>IFERROR(IF(TABLAINV[[#This Row],[Cant. UND]]=0,TABLAINV[[#This Row],[PMV]]*TABLAINV[[#This Row],[Conteo Físico]],TABLAINV[[#This Row],[PMV]]*TABLAINV[[#This Row],[Cant. UND]]),0)</f>
        <v>0</v>
      </c>
      <c r="Y792" s="152">
        <f>IFERROR(ABS(TABLAINV[[#This Row],[PMV]]*TABLAINV[[#This Row],[Diferencia]]),0)</f>
        <v>0</v>
      </c>
      <c r="Z792" s="153">
        <f>IFERROR(VLOOKUP(TABLAINV[[#This Row],[Codigo Estado]],unds!O:P,2,0),"PEND.")</f>
        <v>2002</v>
      </c>
      <c r="AA792" s="153" t="str">
        <f t="shared" si="40"/>
        <v>CD09</v>
      </c>
      <c r="AB792" s="159">
        <f t="shared" ca="1" si="41"/>
        <v>45828</v>
      </c>
    </row>
    <row r="793" spans="1:28" s="156" customFormat="1" ht="24" customHeight="1" x14ac:dyDescent="0.2">
      <c r="A793" s="157" t="str">
        <f t="shared" si="39"/>
        <v>MRC01</v>
      </c>
      <c r="B793" s="145" t="str">
        <f>IF(TABLAINV[[#This Row],[Z]]="","",D793&amp;"."&amp;TEXT(E793,"000")&amp;"."&amp;TEXT(F793,"000")&amp;"."&amp;TEXT(G793,"000"))</f>
        <v>MR.C01.231.001</v>
      </c>
      <c r="C793" s="146"/>
      <c r="D793" s="147" t="s">
        <v>95</v>
      </c>
      <c r="E793" s="147" t="s">
        <v>96</v>
      </c>
      <c r="F793" s="147">
        <v>231</v>
      </c>
      <c r="G793" s="147">
        <v>1</v>
      </c>
      <c r="H793" s="147">
        <v>973055</v>
      </c>
      <c r="I793" s="147" t="s">
        <v>107</v>
      </c>
      <c r="J793" s="158">
        <v>10</v>
      </c>
      <c r="K793" s="147" t="s">
        <v>71</v>
      </c>
      <c r="L793" s="148" t="s">
        <v>108</v>
      </c>
      <c r="M793" s="147" t="s">
        <v>99</v>
      </c>
      <c r="N793" s="146" t="s">
        <v>91</v>
      </c>
      <c r="O793" s="146">
        <v>10</v>
      </c>
      <c r="P793" s="148">
        <v>10</v>
      </c>
      <c r="Q793" s="148"/>
      <c r="R793" s="147"/>
      <c r="S793" s="149">
        <f>TABLAINV[[#This Row],[Conteo Físico]]-TABLAINV[[#This Row],[Cant. UND]]</f>
        <v>0</v>
      </c>
      <c r="T7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3" s="150" t="str">
        <f>IFERROR(IF(MOD(TABLAINV[[#This Row],[C]],2)=0,"PAR","IMPAR"),"Zona")</f>
        <v>IMPAR</v>
      </c>
      <c r="W793" s="151"/>
      <c r="X793" s="152">
        <f>IFERROR(IF(TABLAINV[[#This Row],[Cant. UND]]=0,TABLAINV[[#This Row],[PMV]]*TABLAINV[[#This Row],[Conteo Físico]],TABLAINV[[#This Row],[PMV]]*TABLAINV[[#This Row],[Cant. UND]]),0)</f>
        <v>0</v>
      </c>
      <c r="Y793" s="152">
        <f>IFERROR(ABS(TABLAINV[[#This Row],[PMV]]*TABLAINV[[#This Row],[Diferencia]]),0)</f>
        <v>0</v>
      </c>
      <c r="Z793" s="153">
        <f>IFERROR(VLOOKUP(TABLAINV[[#This Row],[Codigo Estado]],unds!O:P,2,0),"PEND.")</f>
        <v>2002</v>
      </c>
      <c r="AA793" s="153" t="str">
        <f t="shared" si="40"/>
        <v>CD09</v>
      </c>
      <c r="AB793" s="159">
        <f t="shared" ca="1" si="41"/>
        <v>45828</v>
      </c>
    </row>
    <row r="794" spans="1:28" s="156" customFormat="1" ht="24" customHeight="1" x14ac:dyDescent="0.2">
      <c r="A794" s="157" t="str">
        <f t="shared" si="39"/>
        <v>MRC01</v>
      </c>
      <c r="B794" s="145" t="str">
        <f>IF(TABLAINV[[#This Row],[Z]]="","",D794&amp;"."&amp;TEXT(E794,"000")&amp;"."&amp;TEXT(F794,"000")&amp;"."&amp;TEXT(G794,"000"))</f>
        <v>MR.C01.231.001</v>
      </c>
      <c r="C794" s="146"/>
      <c r="D794" s="147" t="s">
        <v>95</v>
      </c>
      <c r="E794" s="147" t="s">
        <v>96</v>
      </c>
      <c r="F794" s="147">
        <v>231</v>
      </c>
      <c r="G794" s="147">
        <v>1</v>
      </c>
      <c r="H794" s="147">
        <v>973055</v>
      </c>
      <c r="I794" s="147" t="s">
        <v>107</v>
      </c>
      <c r="J794" s="158">
        <v>10</v>
      </c>
      <c r="K794" s="147" t="s">
        <v>71</v>
      </c>
      <c r="L794" s="148" t="s">
        <v>108</v>
      </c>
      <c r="M794" s="147" t="s">
        <v>99</v>
      </c>
      <c r="N794" s="146" t="s">
        <v>91</v>
      </c>
      <c r="O794" s="146">
        <v>10</v>
      </c>
      <c r="P794" s="148">
        <v>10</v>
      </c>
      <c r="Q794" s="148"/>
      <c r="R794" s="147"/>
      <c r="S794" s="149">
        <f>TABLAINV[[#This Row],[Conteo Físico]]-TABLAINV[[#This Row],[Cant. UND]]</f>
        <v>0</v>
      </c>
      <c r="T7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4" s="150" t="str">
        <f>IFERROR(IF(MOD(TABLAINV[[#This Row],[C]],2)=0,"PAR","IMPAR"),"Zona")</f>
        <v>IMPAR</v>
      </c>
      <c r="W794" s="151"/>
      <c r="X794" s="152">
        <f>IFERROR(IF(TABLAINV[[#This Row],[Cant. UND]]=0,TABLAINV[[#This Row],[PMV]]*TABLAINV[[#This Row],[Conteo Físico]],TABLAINV[[#This Row],[PMV]]*TABLAINV[[#This Row],[Cant. UND]]),0)</f>
        <v>0</v>
      </c>
      <c r="Y794" s="152">
        <f>IFERROR(ABS(TABLAINV[[#This Row],[PMV]]*TABLAINV[[#This Row],[Diferencia]]),0)</f>
        <v>0</v>
      </c>
      <c r="Z794" s="153">
        <f>IFERROR(VLOOKUP(TABLAINV[[#This Row],[Codigo Estado]],unds!O:P,2,0),"PEND.")</f>
        <v>2002</v>
      </c>
      <c r="AA794" s="153" t="str">
        <f t="shared" si="40"/>
        <v>CD09</v>
      </c>
      <c r="AB794" s="159">
        <f t="shared" ca="1" si="41"/>
        <v>45828</v>
      </c>
    </row>
    <row r="795" spans="1:28" s="156" customFormat="1" ht="24" customHeight="1" x14ac:dyDescent="0.2">
      <c r="A795" s="157" t="str">
        <f t="shared" si="39"/>
        <v>MRC01</v>
      </c>
      <c r="B795" s="145" t="str">
        <f>IF(TABLAINV[[#This Row],[Z]]="","",D795&amp;"."&amp;TEXT(E795,"000")&amp;"."&amp;TEXT(F795,"000")&amp;"."&amp;TEXT(G795,"000"))</f>
        <v>MR.C01.231.001</v>
      </c>
      <c r="C795" s="146"/>
      <c r="D795" s="147" t="s">
        <v>95</v>
      </c>
      <c r="E795" s="147" t="s">
        <v>96</v>
      </c>
      <c r="F795" s="147">
        <v>231</v>
      </c>
      <c r="G795" s="147">
        <v>1</v>
      </c>
      <c r="H795" s="147">
        <v>973055</v>
      </c>
      <c r="I795" s="147" t="s">
        <v>107</v>
      </c>
      <c r="J795" s="158">
        <v>10</v>
      </c>
      <c r="K795" s="147" t="s">
        <v>71</v>
      </c>
      <c r="L795" s="148" t="s">
        <v>108</v>
      </c>
      <c r="M795" s="147" t="s">
        <v>99</v>
      </c>
      <c r="N795" s="146" t="s">
        <v>91</v>
      </c>
      <c r="O795" s="146">
        <v>10</v>
      </c>
      <c r="P795" s="148">
        <v>10</v>
      </c>
      <c r="Q795" s="148"/>
      <c r="R795" s="147"/>
      <c r="S795" s="149">
        <f>TABLAINV[[#This Row],[Conteo Físico]]-TABLAINV[[#This Row],[Cant. UND]]</f>
        <v>0</v>
      </c>
      <c r="T7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5" s="150" t="str">
        <f>IFERROR(IF(MOD(TABLAINV[[#This Row],[C]],2)=0,"PAR","IMPAR"),"Zona")</f>
        <v>IMPAR</v>
      </c>
      <c r="W795" s="151"/>
      <c r="X795" s="152">
        <f>IFERROR(IF(TABLAINV[[#This Row],[Cant. UND]]=0,TABLAINV[[#This Row],[PMV]]*TABLAINV[[#This Row],[Conteo Físico]],TABLAINV[[#This Row],[PMV]]*TABLAINV[[#This Row],[Cant. UND]]),0)</f>
        <v>0</v>
      </c>
      <c r="Y795" s="152">
        <f>IFERROR(ABS(TABLAINV[[#This Row],[PMV]]*TABLAINV[[#This Row],[Diferencia]]),0)</f>
        <v>0</v>
      </c>
      <c r="Z795" s="153">
        <f>IFERROR(VLOOKUP(TABLAINV[[#This Row],[Codigo Estado]],unds!O:P,2,0),"PEND.")</f>
        <v>2002</v>
      </c>
      <c r="AA795" s="153" t="str">
        <f t="shared" si="40"/>
        <v>CD09</v>
      </c>
      <c r="AB795" s="159">
        <f t="shared" ca="1" si="41"/>
        <v>45828</v>
      </c>
    </row>
    <row r="796" spans="1:28" s="156" customFormat="1" ht="24" customHeight="1" x14ac:dyDescent="0.2">
      <c r="A796" s="157" t="str">
        <f t="shared" si="39"/>
        <v>MRC01</v>
      </c>
      <c r="B796" s="145" t="str">
        <f>IF(TABLAINV[[#This Row],[Z]]="","",D796&amp;"."&amp;TEXT(E796,"000")&amp;"."&amp;TEXT(F796,"000")&amp;"."&amp;TEXT(G796,"000"))</f>
        <v>MR.C01.231.001</v>
      </c>
      <c r="C796" s="146"/>
      <c r="D796" s="147" t="s">
        <v>95</v>
      </c>
      <c r="E796" s="147" t="s">
        <v>96</v>
      </c>
      <c r="F796" s="147">
        <v>231</v>
      </c>
      <c r="G796" s="147">
        <v>1</v>
      </c>
      <c r="H796" s="147">
        <v>973055</v>
      </c>
      <c r="I796" s="147" t="s">
        <v>107</v>
      </c>
      <c r="J796" s="158">
        <v>10</v>
      </c>
      <c r="K796" s="147" t="s">
        <v>71</v>
      </c>
      <c r="L796" s="148" t="s">
        <v>108</v>
      </c>
      <c r="M796" s="147" t="s">
        <v>99</v>
      </c>
      <c r="N796" s="146" t="s">
        <v>91</v>
      </c>
      <c r="O796" s="146">
        <v>10</v>
      </c>
      <c r="P796" s="148">
        <v>10</v>
      </c>
      <c r="Q796" s="148"/>
      <c r="R796" s="147"/>
      <c r="S796" s="149">
        <f>TABLAINV[[#This Row],[Conteo Físico]]-TABLAINV[[#This Row],[Cant. UND]]</f>
        <v>0</v>
      </c>
      <c r="T7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6" s="150" t="str">
        <f>IFERROR(IF(MOD(TABLAINV[[#This Row],[C]],2)=0,"PAR","IMPAR"),"Zona")</f>
        <v>IMPAR</v>
      </c>
      <c r="W796" s="151"/>
      <c r="X796" s="152">
        <f>IFERROR(IF(TABLAINV[[#This Row],[Cant. UND]]=0,TABLAINV[[#This Row],[PMV]]*TABLAINV[[#This Row],[Conteo Físico]],TABLAINV[[#This Row],[PMV]]*TABLAINV[[#This Row],[Cant. UND]]),0)</f>
        <v>0</v>
      </c>
      <c r="Y796" s="152">
        <f>IFERROR(ABS(TABLAINV[[#This Row],[PMV]]*TABLAINV[[#This Row],[Diferencia]]),0)</f>
        <v>0</v>
      </c>
      <c r="Z796" s="153">
        <f>IFERROR(VLOOKUP(TABLAINV[[#This Row],[Codigo Estado]],unds!O:P,2,0),"PEND.")</f>
        <v>2002</v>
      </c>
      <c r="AA796" s="153" t="str">
        <f t="shared" si="40"/>
        <v>CD09</v>
      </c>
      <c r="AB796" s="159">
        <f t="shared" ca="1" si="41"/>
        <v>45828</v>
      </c>
    </row>
    <row r="797" spans="1:28" s="156" customFormat="1" ht="24" customHeight="1" x14ac:dyDescent="0.2">
      <c r="A797" s="157" t="str">
        <f t="shared" si="39"/>
        <v>MRC01</v>
      </c>
      <c r="B797" s="145" t="str">
        <f>IF(TABLAINV[[#This Row],[Z]]="","",D797&amp;"."&amp;TEXT(E797,"000")&amp;"."&amp;TEXT(F797,"000")&amp;"."&amp;TEXT(G797,"000"))</f>
        <v>MR.C01.231.001</v>
      </c>
      <c r="C797" s="146"/>
      <c r="D797" s="147" t="s">
        <v>95</v>
      </c>
      <c r="E797" s="147" t="s">
        <v>96</v>
      </c>
      <c r="F797" s="147">
        <v>231</v>
      </c>
      <c r="G797" s="147">
        <v>1</v>
      </c>
      <c r="H797" s="147">
        <v>973055</v>
      </c>
      <c r="I797" s="147" t="s">
        <v>107</v>
      </c>
      <c r="J797" s="158">
        <v>24</v>
      </c>
      <c r="K797" s="147" t="s">
        <v>71</v>
      </c>
      <c r="L797" s="148" t="s">
        <v>108</v>
      </c>
      <c r="M797" s="147" t="s">
        <v>99</v>
      </c>
      <c r="N797" s="146" t="s">
        <v>91</v>
      </c>
      <c r="O797" s="146">
        <v>24</v>
      </c>
      <c r="P797" s="148">
        <v>24</v>
      </c>
      <c r="Q797" s="148"/>
      <c r="R797" s="147"/>
      <c r="S797" s="149">
        <f>TABLAINV[[#This Row],[Conteo Físico]]-TABLAINV[[#This Row],[Cant. UND]]</f>
        <v>0</v>
      </c>
      <c r="T7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7" s="150" t="str">
        <f>IFERROR(IF(MOD(TABLAINV[[#This Row],[C]],2)=0,"PAR","IMPAR"),"Zona")</f>
        <v>IMPAR</v>
      </c>
      <c r="W797" s="151"/>
      <c r="X797" s="152">
        <f>IFERROR(IF(TABLAINV[[#This Row],[Cant. UND]]=0,TABLAINV[[#This Row],[PMV]]*TABLAINV[[#This Row],[Conteo Físico]],TABLAINV[[#This Row],[PMV]]*TABLAINV[[#This Row],[Cant. UND]]),0)</f>
        <v>0</v>
      </c>
      <c r="Y797" s="152">
        <f>IFERROR(ABS(TABLAINV[[#This Row],[PMV]]*TABLAINV[[#This Row],[Diferencia]]),0)</f>
        <v>0</v>
      </c>
      <c r="Z797" s="153">
        <f>IFERROR(VLOOKUP(TABLAINV[[#This Row],[Codigo Estado]],unds!O:P,2,0),"PEND.")</f>
        <v>2002</v>
      </c>
      <c r="AA797" s="153" t="str">
        <f t="shared" si="40"/>
        <v>CD09</v>
      </c>
      <c r="AB797" s="159">
        <f t="shared" ca="1" si="41"/>
        <v>45828</v>
      </c>
    </row>
    <row r="798" spans="1:28" s="156" customFormat="1" ht="24" customHeight="1" x14ac:dyDescent="0.2">
      <c r="A798" s="157" t="str">
        <f t="shared" si="39"/>
        <v>MRC01</v>
      </c>
      <c r="B798" s="145" t="str">
        <f>IF(TABLAINV[[#This Row],[Z]]="","",D798&amp;"."&amp;TEXT(E798,"000")&amp;"."&amp;TEXT(F798,"000")&amp;"."&amp;TEXT(G798,"000"))</f>
        <v>MR.C01.231.001</v>
      </c>
      <c r="C798" s="146"/>
      <c r="D798" s="147" t="s">
        <v>95</v>
      </c>
      <c r="E798" s="147" t="s">
        <v>96</v>
      </c>
      <c r="F798" s="147">
        <v>231</v>
      </c>
      <c r="G798" s="147">
        <v>1</v>
      </c>
      <c r="H798" s="147">
        <v>973055</v>
      </c>
      <c r="I798" s="147" t="s">
        <v>107</v>
      </c>
      <c r="J798" s="158">
        <v>10</v>
      </c>
      <c r="K798" s="147" t="s">
        <v>71</v>
      </c>
      <c r="L798" s="148" t="s">
        <v>108</v>
      </c>
      <c r="M798" s="147" t="s">
        <v>99</v>
      </c>
      <c r="N798" s="146" t="s">
        <v>91</v>
      </c>
      <c r="O798" s="146">
        <v>10</v>
      </c>
      <c r="P798" s="148">
        <v>10</v>
      </c>
      <c r="Q798" s="148"/>
      <c r="R798" s="147"/>
      <c r="S798" s="149">
        <f>TABLAINV[[#This Row],[Conteo Físico]]-TABLAINV[[#This Row],[Cant. UND]]</f>
        <v>0</v>
      </c>
      <c r="T7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8" s="150" t="str">
        <f>IFERROR(IF(MOD(TABLAINV[[#This Row],[C]],2)=0,"PAR","IMPAR"),"Zona")</f>
        <v>IMPAR</v>
      </c>
      <c r="W798" s="151"/>
      <c r="X798" s="152">
        <f>IFERROR(IF(TABLAINV[[#This Row],[Cant. UND]]=0,TABLAINV[[#This Row],[PMV]]*TABLAINV[[#This Row],[Conteo Físico]],TABLAINV[[#This Row],[PMV]]*TABLAINV[[#This Row],[Cant. UND]]),0)</f>
        <v>0</v>
      </c>
      <c r="Y798" s="152">
        <f>IFERROR(ABS(TABLAINV[[#This Row],[PMV]]*TABLAINV[[#This Row],[Diferencia]]),0)</f>
        <v>0</v>
      </c>
      <c r="Z798" s="153">
        <f>IFERROR(VLOOKUP(TABLAINV[[#This Row],[Codigo Estado]],unds!O:P,2,0),"PEND.")</f>
        <v>2002</v>
      </c>
      <c r="AA798" s="153" t="str">
        <f t="shared" si="40"/>
        <v>CD09</v>
      </c>
      <c r="AB798" s="159">
        <f t="shared" ca="1" si="41"/>
        <v>45828</v>
      </c>
    </row>
    <row r="799" spans="1:28" s="156" customFormat="1" ht="24" customHeight="1" x14ac:dyDescent="0.2">
      <c r="A799" s="157" t="str">
        <f t="shared" si="39"/>
        <v>MRC01</v>
      </c>
      <c r="B799" s="145" t="str">
        <f>IF(TABLAINV[[#This Row],[Z]]="","",D799&amp;"."&amp;TEXT(E799,"000")&amp;"."&amp;TEXT(F799,"000")&amp;"."&amp;TEXT(G799,"000"))</f>
        <v>MR.C01.231.001</v>
      </c>
      <c r="C799" s="146"/>
      <c r="D799" s="147" t="s">
        <v>95</v>
      </c>
      <c r="E799" s="147" t="s">
        <v>96</v>
      </c>
      <c r="F799" s="147">
        <v>231</v>
      </c>
      <c r="G799" s="147">
        <v>1</v>
      </c>
      <c r="H799" s="147">
        <v>973055</v>
      </c>
      <c r="I799" s="147" t="s">
        <v>107</v>
      </c>
      <c r="J799" s="158">
        <v>20</v>
      </c>
      <c r="K799" s="147" t="s">
        <v>71</v>
      </c>
      <c r="L799" s="148" t="s">
        <v>108</v>
      </c>
      <c r="M799" s="147" t="s">
        <v>99</v>
      </c>
      <c r="N799" s="146" t="s">
        <v>91</v>
      </c>
      <c r="O799" s="146">
        <v>20</v>
      </c>
      <c r="P799" s="148">
        <v>20</v>
      </c>
      <c r="Q799" s="148"/>
      <c r="R799" s="147"/>
      <c r="S799" s="149">
        <f>TABLAINV[[#This Row],[Conteo Físico]]-TABLAINV[[#This Row],[Cant. UND]]</f>
        <v>0</v>
      </c>
      <c r="T7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9" s="150" t="str">
        <f>IFERROR(IF(MOD(TABLAINV[[#This Row],[C]],2)=0,"PAR","IMPAR"),"Zona")</f>
        <v>IMPAR</v>
      </c>
      <c r="W799" s="151"/>
      <c r="X799" s="152">
        <f>IFERROR(IF(TABLAINV[[#This Row],[Cant. UND]]=0,TABLAINV[[#This Row],[PMV]]*TABLAINV[[#This Row],[Conteo Físico]],TABLAINV[[#This Row],[PMV]]*TABLAINV[[#This Row],[Cant. UND]]),0)</f>
        <v>0</v>
      </c>
      <c r="Y799" s="152">
        <f>IFERROR(ABS(TABLAINV[[#This Row],[PMV]]*TABLAINV[[#This Row],[Diferencia]]),0)</f>
        <v>0</v>
      </c>
      <c r="Z799" s="153">
        <f>IFERROR(VLOOKUP(TABLAINV[[#This Row],[Codigo Estado]],unds!O:P,2,0),"PEND.")</f>
        <v>2002</v>
      </c>
      <c r="AA799" s="153" t="str">
        <f t="shared" si="40"/>
        <v>CD09</v>
      </c>
      <c r="AB799" s="159">
        <f t="shared" ca="1" si="41"/>
        <v>45828</v>
      </c>
    </row>
    <row r="800" spans="1:28" s="156" customFormat="1" ht="24" customHeight="1" x14ac:dyDescent="0.2">
      <c r="A800" s="157" t="str">
        <f t="shared" si="39"/>
        <v>MRC01</v>
      </c>
      <c r="B800" s="145" t="str">
        <f>IF(TABLAINV[[#This Row],[Z]]="","",D800&amp;"."&amp;TEXT(E800,"000")&amp;"."&amp;TEXT(F800,"000")&amp;"."&amp;TEXT(G800,"000"))</f>
        <v>MR.C01.231.001</v>
      </c>
      <c r="C800" s="146"/>
      <c r="D800" s="147" t="s">
        <v>95</v>
      </c>
      <c r="E800" s="147" t="s">
        <v>96</v>
      </c>
      <c r="F800" s="147">
        <v>231</v>
      </c>
      <c r="G800" s="147">
        <v>1</v>
      </c>
      <c r="H800" s="147">
        <v>975722</v>
      </c>
      <c r="I800" s="147" t="s">
        <v>424</v>
      </c>
      <c r="J800" s="158">
        <v>2</v>
      </c>
      <c r="K800" s="147" t="s">
        <v>71</v>
      </c>
      <c r="L800" s="148" t="s">
        <v>115</v>
      </c>
      <c r="M800" s="147" t="s">
        <v>99</v>
      </c>
      <c r="N800" s="146" t="s">
        <v>91</v>
      </c>
      <c r="O800" s="146">
        <v>2</v>
      </c>
      <c r="P800" s="148">
        <v>2</v>
      </c>
      <c r="Q800" s="148"/>
      <c r="R800" s="147"/>
      <c r="S800" s="149">
        <f>TABLAINV[[#This Row],[Conteo Físico]]-TABLAINV[[#This Row],[Cant. UND]]</f>
        <v>0</v>
      </c>
      <c r="T8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0" s="150" t="str">
        <f>IFERROR(IF(MOD(TABLAINV[[#This Row],[C]],2)=0,"PAR","IMPAR"),"Zona")</f>
        <v>IMPAR</v>
      </c>
      <c r="W800" s="151"/>
      <c r="X800" s="152">
        <f>IFERROR(IF(TABLAINV[[#This Row],[Cant. UND]]=0,TABLAINV[[#This Row],[PMV]]*TABLAINV[[#This Row],[Conteo Físico]],TABLAINV[[#This Row],[PMV]]*TABLAINV[[#This Row],[Cant. UND]]),0)</f>
        <v>0</v>
      </c>
      <c r="Y800" s="152">
        <f>IFERROR(ABS(TABLAINV[[#This Row],[PMV]]*TABLAINV[[#This Row],[Diferencia]]),0)</f>
        <v>0</v>
      </c>
      <c r="Z800" s="153">
        <f>IFERROR(VLOOKUP(TABLAINV[[#This Row],[Codigo Estado]],unds!O:P,2,0),"PEND.")</f>
        <v>2002</v>
      </c>
      <c r="AA800" s="153" t="str">
        <f t="shared" si="40"/>
        <v>CD09</v>
      </c>
      <c r="AB800" s="159">
        <f t="shared" ca="1" si="41"/>
        <v>45828</v>
      </c>
    </row>
    <row r="801" spans="1:28" s="156" customFormat="1" ht="24" customHeight="1" x14ac:dyDescent="0.2">
      <c r="A801" s="157" t="str">
        <f t="shared" si="39"/>
        <v>MRC01</v>
      </c>
      <c r="B801" s="145" t="str">
        <f>IF(TABLAINV[[#This Row],[Z]]="","",D801&amp;"."&amp;TEXT(E801,"000")&amp;"."&amp;TEXT(F801,"000")&amp;"."&amp;TEXT(G801,"000"))</f>
        <v>MR.C01.231.002</v>
      </c>
      <c r="C801" s="146"/>
      <c r="D801" s="147" t="s">
        <v>95</v>
      </c>
      <c r="E801" s="147" t="s">
        <v>96</v>
      </c>
      <c r="F801" s="147">
        <v>231</v>
      </c>
      <c r="G801" s="147">
        <v>2</v>
      </c>
      <c r="H801" s="147">
        <v>1019410</v>
      </c>
      <c r="I801" s="147" t="s">
        <v>425</v>
      </c>
      <c r="J801" s="158">
        <v>1</v>
      </c>
      <c r="K801" s="147" t="s">
        <v>65</v>
      </c>
      <c r="L801" s="148" t="s">
        <v>113</v>
      </c>
      <c r="M801" s="147" t="s">
        <v>99</v>
      </c>
      <c r="N801" s="146" t="s">
        <v>91</v>
      </c>
      <c r="O801" s="146">
        <v>1</v>
      </c>
      <c r="P801" s="148">
        <v>1</v>
      </c>
      <c r="Q801" s="148"/>
      <c r="R801" s="147"/>
      <c r="S801" s="149">
        <f>TABLAINV[[#This Row],[Conteo Físico]]-TABLAINV[[#This Row],[Cant. UND]]</f>
        <v>0</v>
      </c>
      <c r="T8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1" s="150" t="str">
        <f>IFERROR(IF(MOD(TABLAINV[[#This Row],[C]],2)=0,"PAR","IMPAR"),"Zona")</f>
        <v>IMPAR</v>
      </c>
      <c r="W801" s="151"/>
      <c r="X801" s="152">
        <f>IFERROR(IF(TABLAINV[[#This Row],[Cant. UND]]=0,TABLAINV[[#This Row],[PMV]]*TABLAINV[[#This Row],[Conteo Físico]],TABLAINV[[#This Row],[PMV]]*TABLAINV[[#This Row],[Cant. UND]]),0)</f>
        <v>0</v>
      </c>
      <c r="Y801" s="152">
        <f>IFERROR(ABS(TABLAINV[[#This Row],[PMV]]*TABLAINV[[#This Row],[Diferencia]]),0)</f>
        <v>0</v>
      </c>
      <c r="Z801" s="153" t="str">
        <f>IFERROR(VLOOKUP(TABLAINV[[#This Row],[Codigo Estado]],unds!O:P,2,0),"PEND.")</f>
        <v>N.A</v>
      </c>
      <c r="AA801" s="153" t="str">
        <f t="shared" si="40"/>
        <v>CD09</v>
      </c>
      <c r="AB801" s="159">
        <f t="shared" ca="1" si="41"/>
        <v>45828</v>
      </c>
    </row>
    <row r="802" spans="1:28" s="156" customFormat="1" ht="24" customHeight="1" x14ac:dyDescent="0.2">
      <c r="A802" s="157" t="str">
        <f t="shared" si="39"/>
        <v>MRC01</v>
      </c>
      <c r="B802" s="145" t="str">
        <f>IF(TABLAINV[[#This Row],[Z]]="","",D802&amp;"."&amp;TEXT(E802,"000")&amp;"."&amp;TEXT(F802,"000")&amp;"."&amp;TEXT(G802,"000"))</f>
        <v>MR.C01.231.002</v>
      </c>
      <c r="C802" s="146"/>
      <c r="D802" s="147" t="s">
        <v>95</v>
      </c>
      <c r="E802" s="147" t="s">
        <v>96</v>
      </c>
      <c r="F802" s="147">
        <v>231</v>
      </c>
      <c r="G802" s="147">
        <v>2</v>
      </c>
      <c r="H802" s="147">
        <v>1025870</v>
      </c>
      <c r="I802" s="147" t="s">
        <v>426</v>
      </c>
      <c r="J802" s="158">
        <v>1</v>
      </c>
      <c r="K802" s="147" t="s">
        <v>65</v>
      </c>
      <c r="L802" s="148" t="s">
        <v>212</v>
      </c>
      <c r="M802" s="147" t="s">
        <v>99</v>
      </c>
      <c r="N802" s="146" t="s">
        <v>91</v>
      </c>
      <c r="O802" s="146">
        <v>1</v>
      </c>
      <c r="P802" s="148">
        <v>1</v>
      </c>
      <c r="Q802" s="148"/>
      <c r="R802" s="147"/>
      <c r="S802" s="149">
        <f>TABLAINV[[#This Row],[Conteo Físico]]-TABLAINV[[#This Row],[Cant. UND]]</f>
        <v>0</v>
      </c>
      <c r="T8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2" s="150" t="str">
        <f>IFERROR(IF(MOD(TABLAINV[[#This Row],[C]],2)=0,"PAR","IMPAR"),"Zona")</f>
        <v>IMPAR</v>
      </c>
      <c r="W802" s="151"/>
      <c r="X802" s="152">
        <f>IFERROR(IF(TABLAINV[[#This Row],[Cant. UND]]=0,TABLAINV[[#This Row],[PMV]]*TABLAINV[[#This Row],[Conteo Físico]],TABLAINV[[#This Row],[PMV]]*TABLAINV[[#This Row],[Cant. UND]]),0)</f>
        <v>0</v>
      </c>
      <c r="Y802" s="152">
        <f>IFERROR(ABS(TABLAINV[[#This Row],[PMV]]*TABLAINV[[#This Row],[Diferencia]]),0)</f>
        <v>0</v>
      </c>
      <c r="Z802" s="153" t="str">
        <f>IFERROR(VLOOKUP(TABLAINV[[#This Row],[Codigo Estado]],unds!O:P,2,0),"PEND.")</f>
        <v>N.A</v>
      </c>
      <c r="AA802" s="153" t="str">
        <f t="shared" si="40"/>
        <v>CD09</v>
      </c>
      <c r="AB802" s="159">
        <f t="shared" ca="1" si="41"/>
        <v>45828</v>
      </c>
    </row>
    <row r="803" spans="1:28" s="156" customFormat="1" ht="24" customHeight="1" x14ac:dyDescent="0.2">
      <c r="A803" s="157" t="str">
        <f t="shared" si="39"/>
        <v>MRC01</v>
      </c>
      <c r="B803" s="145" t="str">
        <f>IF(TABLAINV[[#This Row],[Z]]="","",D803&amp;"."&amp;TEXT(E803,"000")&amp;"."&amp;TEXT(F803,"000")&amp;"."&amp;TEXT(G803,"000"))</f>
        <v>MR.C01.231.002</v>
      </c>
      <c r="C803" s="146"/>
      <c r="D803" s="147" t="s">
        <v>95</v>
      </c>
      <c r="E803" s="147" t="s">
        <v>96</v>
      </c>
      <c r="F803" s="147">
        <v>231</v>
      </c>
      <c r="G803" s="147">
        <v>2</v>
      </c>
      <c r="H803" s="147">
        <v>1025870</v>
      </c>
      <c r="I803" s="147" t="s">
        <v>426</v>
      </c>
      <c r="J803" s="158">
        <v>1</v>
      </c>
      <c r="K803" s="147" t="s">
        <v>65</v>
      </c>
      <c r="L803" s="148" t="s">
        <v>212</v>
      </c>
      <c r="M803" s="147" t="s">
        <v>99</v>
      </c>
      <c r="N803" s="146" t="s">
        <v>91</v>
      </c>
      <c r="O803" s="146">
        <v>1</v>
      </c>
      <c r="P803" s="148">
        <v>1</v>
      </c>
      <c r="Q803" s="148"/>
      <c r="R803" s="147"/>
      <c r="S803" s="149">
        <f>TABLAINV[[#This Row],[Conteo Físico]]-TABLAINV[[#This Row],[Cant. UND]]</f>
        <v>0</v>
      </c>
      <c r="T8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3" s="150" t="str">
        <f>IFERROR(IF(MOD(TABLAINV[[#This Row],[C]],2)=0,"PAR","IMPAR"),"Zona")</f>
        <v>IMPAR</v>
      </c>
      <c r="W803" s="151"/>
      <c r="X803" s="152">
        <f>IFERROR(IF(TABLAINV[[#This Row],[Cant. UND]]=0,TABLAINV[[#This Row],[PMV]]*TABLAINV[[#This Row],[Conteo Físico]],TABLAINV[[#This Row],[PMV]]*TABLAINV[[#This Row],[Cant. UND]]),0)</f>
        <v>0</v>
      </c>
      <c r="Y803" s="152">
        <f>IFERROR(ABS(TABLAINV[[#This Row],[PMV]]*TABLAINV[[#This Row],[Diferencia]]),0)</f>
        <v>0</v>
      </c>
      <c r="Z803" s="153" t="str">
        <f>IFERROR(VLOOKUP(TABLAINV[[#This Row],[Codigo Estado]],unds!O:P,2,0),"PEND.")</f>
        <v>N.A</v>
      </c>
      <c r="AA803" s="153" t="str">
        <f t="shared" si="40"/>
        <v>CD09</v>
      </c>
      <c r="AB803" s="159">
        <f t="shared" ca="1" si="41"/>
        <v>45828</v>
      </c>
    </row>
    <row r="804" spans="1:28" s="156" customFormat="1" ht="24" customHeight="1" x14ac:dyDescent="0.2">
      <c r="A804" s="157" t="str">
        <f t="shared" si="39"/>
        <v>MRC01</v>
      </c>
      <c r="B804" s="145" t="str">
        <f>IF(TABLAINV[[#This Row],[Z]]="","",D804&amp;"."&amp;TEXT(E804,"000")&amp;"."&amp;TEXT(F804,"000")&amp;"."&amp;TEXT(G804,"000"))</f>
        <v>MR.C01.231.002</v>
      </c>
      <c r="C804" s="146"/>
      <c r="D804" s="147" t="s">
        <v>95</v>
      </c>
      <c r="E804" s="147" t="s">
        <v>96</v>
      </c>
      <c r="F804" s="147">
        <v>231</v>
      </c>
      <c r="G804" s="147">
        <v>2</v>
      </c>
      <c r="H804" s="147">
        <v>1025903</v>
      </c>
      <c r="I804" s="147" t="s">
        <v>427</v>
      </c>
      <c r="J804" s="158">
        <v>2</v>
      </c>
      <c r="K804" s="147" t="s">
        <v>65</v>
      </c>
      <c r="L804" s="148" t="s">
        <v>115</v>
      </c>
      <c r="M804" s="147" t="s">
        <v>99</v>
      </c>
      <c r="N804" s="146" t="s">
        <v>91</v>
      </c>
      <c r="O804" s="146">
        <v>2</v>
      </c>
      <c r="P804" s="148">
        <v>2</v>
      </c>
      <c r="Q804" s="148"/>
      <c r="R804" s="147"/>
      <c r="S804" s="149">
        <f>TABLAINV[[#This Row],[Conteo Físico]]-TABLAINV[[#This Row],[Cant. UND]]</f>
        <v>0</v>
      </c>
      <c r="T8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4" s="150" t="str">
        <f>IFERROR(IF(MOD(TABLAINV[[#This Row],[C]],2)=0,"PAR","IMPAR"),"Zona")</f>
        <v>IMPAR</v>
      </c>
      <c r="W804" s="151"/>
      <c r="X804" s="152">
        <f>IFERROR(IF(TABLAINV[[#This Row],[Cant. UND]]=0,TABLAINV[[#This Row],[PMV]]*TABLAINV[[#This Row],[Conteo Físico]],TABLAINV[[#This Row],[PMV]]*TABLAINV[[#This Row],[Cant. UND]]),0)</f>
        <v>0</v>
      </c>
      <c r="Y804" s="152">
        <f>IFERROR(ABS(TABLAINV[[#This Row],[PMV]]*TABLAINV[[#This Row],[Diferencia]]),0)</f>
        <v>0</v>
      </c>
      <c r="Z804" s="153" t="str">
        <f>IFERROR(VLOOKUP(TABLAINV[[#This Row],[Codigo Estado]],unds!O:P,2,0),"PEND.")</f>
        <v>N.A</v>
      </c>
      <c r="AA804" s="153" t="str">
        <f t="shared" si="40"/>
        <v>CD09</v>
      </c>
      <c r="AB804" s="159">
        <f t="shared" ca="1" si="41"/>
        <v>45828</v>
      </c>
    </row>
    <row r="805" spans="1:28" s="156" customFormat="1" ht="24" customHeight="1" x14ac:dyDescent="0.2">
      <c r="A805" s="157" t="str">
        <f t="shared" si="39"/>
        <v>MRC01</v>
      </c>
      <c r="B805" s="145" t="str">
        <f>IF(TABLAINV[[#This Row],[Z]]="","",D805&amp;"."&amp;TEXT(E805,"000")&amp;"."&amp;TEXT(F805,"000")&amp;"."&amp;TEXT(G805,"000"))</f>
        <v>MR.C01.231.002</v>
      </c>
      <c r="C805" s="146"/>
      <c r="D805" s="147" t="s">
        <v>95</v>
      </c>
      <c r="E805" s="147" t="s">
        <v>96</v>
      </c>
      <c r="F805" s="147">
        <v>231</v>
      </c>
      <c r="G805" s="147">
        <v>2</v>
      </c>
      <c r="H805" s="147">
        <v>1025986</v>
      </c>
      <c r="I805" s="147" t="s">
        <v>428</v>
      </c>
      <c r="J805" s="158">
        <v>1</v>
      </c>
      <c r="K805" s="147" t="s">
        <v>77</v>
      </c>
      <c r="L805" s="148" t="s">
        <v>113</v>
      </c>
      <c r="M805" s="147" t="s">
        <v>99</v>
      </c>
      <c r="N805" s="146" t="s">
        <v>429</v>
      </c>
      <c r="O805" s="146">
        <v>1</v>
      </c>
      <c r="P805" s="148">
        <v>1</v>
      </c>
      <c r="Q805" s="148"/>
      <c r="R805" s="147"/>
      <c r="S805" s="149">
        <f>TABLAINV[[#This Row],[Conteo Físico]]-TABLAINV[[#This Row],[Cant. UND]]</f>
        <v>0</v>
      </c>
      <c r="T8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5" s="150" t="str">
        <f>IFERROR(IF(MOD(TABLAINV[[#This Row],[C]],2)=0,"PAR","IMPAR"),"Zona")</f>
        <v>IMPAR</v>
      </c>
      <c r="W805" s="151"/>
      <c r="X805" s="152">
        <f>IFERROR(IF(TABLAINV[[#This Row],[Cant. UND]]=0,TABLAINV[[#This Row],[PMV]]*TABLAINV[[#This Row],[Conteo Físico]],TABLAINV[[#This Row],[PMV]]*TABLAINV[[#This Row],[Cant. UND]]),0)</f>
        <v>0</v>
      </c>
      <c r="Y805" s="152">
        <f>IFERROR(ABS(TABLAINV[[#This Row],[PMV]]*TABLAINV[[#This Row],[Diferencia]]),0)</f>
        <v>0</v>
      </c>
      <c r="Z805" s="153">
        <f>IFERROR(VLOOKUP(TABLAINV[[#This Row],[Codigo Estado]],unds!O:P,2,0),"PEND.")</f>
        <v>9995</v>
      </c>
      <c r="AA805" s="153" t="str">
        <f t="shared" si="40"/>
        <v>CD09</v>
      </c>
      <c r="AB805" s="159">
        <f t="shared" ca="1" si="41"/>
        <v>45828</v>
      </c>
    </row>
    <row r="806" spans="1:28" s="156" customFormat="1" ht="24" customHeight="1" x14ac:dyDescent="0.2">
      <c r="A806" s="157" t="str">
        <f t="shared" si="39"/>
        <v>MRC01</v>
      </c>
      <c r="B806" s="145" t="str">
        <f>IF(TABLAINV[[#This Row],[Z]]="","",D806&amp;"."&amp;TEXT(E806,"000")&amp;"."&amp;TEXT(F806,"000")&amp;"."&amp;TEXT(G806,"000"))</f>
        <v>MR.C01.231.002</v>
      </c>
      <c r="C806" s="146"/>
      <c r="D806" s="147" t="s">
        <v>95</v>
      </c>
      <c r="E806" s="147" t="s">
        <v>96</v>
      </c>
      <c r="F806" s="147">
        <v>231</v>
      </c>
      <c r="G806" s="147">
        <v>2</v>
      </c>
      <c r="H806" s="147">
        <v>1033635</v>
      </c>
      <c r="I806" s="147" t="s">
        <v>430</v>
      </c>
      <c r="J806" s="158">
        <v>1</v>
      </c>
      <c r="K806" s="147" t="s">
        <v>77</v>
      </c>
      <c r="L806" s="148" t="s">
        <v>117</v>
      </c>
      <c r="M806" s="147" t="s">
        <v>99</v>
      </c>
      <c r="N806" s="146" t="s">
        <v>429</v>
      </c>
      <c r="O806" s="146">
        <v>1</v>
      </c>
      <c r="P806" s="148">
        <v>1</v>
      </c>
      <c r="Q806" s="148"/>
      <c r="R806" s="147"/>
      <c r="S806" s="149">
        <f>TABLAINV[[#This Row],[Conteo Físico]]-TABLAINV[[#This Row],[Cant. UND]]</f>
        <v>0</v>
      </c>
      <c r="T8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6" s="150" t="str">
        <f>IFERROR(IF(MOD(TABLAINV[[#This Row],[C]],2)=0,"PAR","IMPAR"),"Zona")</f>
        <v>IMPAR</v>
      </c>
      <c r="W806" s="151"/>
      <c r="X806" s="152">
        <f>IFERROR(IF(TABLAINV[[#This Row],[Cant. UND]]=0,TABLAINV[[#This Row],[PMV]]*TABLAINV[[#This Row],[Conteo Físico]],TABLAINV[[#This Row],[PMV]]*TABLAINV[[#This Row],[Cant. UND]]),0)</f>
        <v>0</v>
      </c>
      <c r="Y806" s="152">
        <f>IFERROR(ABS(TABLAINV[[#This Row],[PMV]]*TABLAINV[[#This Row],[Diferencia]]),0)</f>
        <v>0</v>
      </c>
      <c r="Z806" s="153">
        <f>IFERROR(VLOOKUP(TABLAINV[[#This Row],[Codigo Estado]],unds!O:P,2,0),"PEND.")</f>
        <v>9995</v>
      </c>
      <c r="AA806" s="153" t="str">
        <f t="shared" si="40"/>
        <v>CD09</v>
      </c>
      <c r="AB806" s="159">
        <f t="shared" ca="1" si="41"/>
        <v>45828</v>
      </c>
    </row>
    <row r="807" spans="1:28" s="156" customFormat="1" ht="24" customHeight="1" x14ac:dyDescent="0.2">
      <c r="A807" s="157" t="str">
        <f t="shared" si="39"/>
        <v>MRC01</v>
      </c>
      <c r="B807" s="145" t="str">
        <f>IF(TABLAINV[[#This Row],[Z]]="","",D807&amp;"."&amp;TEXT(E807,"000")&amp;"."&amp;TEXT(F807,"000")&amp;"."&amp;TEXT(G807,"000"))</f>
        <v>MR.C01.231.002</v>
      </c>
      <c r="C807" s="146"/>
      <c r="D807" s="147" t="s">
        <v>95</v>
      </c>
      <c r="E807" s="147" t="s">
        <v>96</v>
      </c>
      <c r="F807" s="147">
        <v>231</v>
      </c>
      <c r="G807" s="147">
        <v>2</v>
      </c>
      <c r="H807" s="147">
        <v>113219006</v>
      </c>
      <c r="I807" s="147" t="s">
        <v>431</v>
      </c>
      <c r="J807" s="158">
        <v>1</v>
      </c>
      <c r="K807" s="147" t="s">
        <v>65</v>
      </c>
      <c r="L807" s="148" t="s">
        <v>115</v>
      </c>
      <c r="M807" s="147" t="s">
        <v>99</v>
      </c>
      <c r="N807" s="146" t="s">
        <v>91</v>
      </c>
      <c r="O807" s="146">
        <v>1</v>
      </c>
      <c r="P807" s="148">
        <v>1</v>
      </c>
      <c r="Q807" s="148"/>
      <c r="R807" s="147"/>
      <c r="S807" s="149">
        <f>TABLAINV[[#This Row],[Conteo Físico]]-TABLAINV[[#This Row],[Cant. UND]]</f>
        <v>0</v>
      </c>
      <c r="T8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7" s="150" t="str">
        <f>IFERROR(IF(MOD(TABLAINV[[#This Row],[C]],2)=0,"PAR","IMPAR"),"Zona")</f>
        <v>IMPAR</v>
      </c>
      <c r="W807" s="151"/>
      <c r="X807" s="152">
        <f>IFERROR(IF(TABLAINV[[#This Row],[Cant. UND]]=0,TABLAINV[[#This Row],[PMV]]*TABLAINV[[#This Row],[Conteo Físico]],TABLAINV[[#This Row],[PMV]]*TABLAINV[[#This Row],[Cant. UND]]),0)</f>
        <v>0</v>
      </c>
      <c r="Y807" s="152">
        <f>IFERROR(ABS(TABLAINV[[#This Row],[PMV]]*TABLAINV[[#This Row],[Diferencia]]),0)</f>
        <v>0</v>
      </c>
      <c r="Z807" s="153" t="str">
        <f>IFERROR(VLOOKUP(TABLAINV[[#This Row],[Codigo Estado]],unds!O:P,2,0),"PEND.")</f>
        <v>N.A</v>
      </c>
      <c r="AA807" s="153" t="str">
        <f t="shared" si="40"/>
        <v>CD09</v>
      </c>
      <c r="AB807" s="159">
        <f t="shared" ca="1" si="41"/>
        <v>45828</v>
      </c>
    </row>
    <row r="808" spans="1:28" s="156" customFormat="1" ht="24" customHeight="1" x14ac:dyDescent="0.2">
      <c r="A808" s="157" t="str">
        <f t="shared" si="39"/>
        <v>MRC01</v>
      </c>
      <c r="B808" s="145" t="str">
        <f>IF(TABLAINV[[#This Row],[Z]]="","",D808&amp;"."&amp;TEXT(E808,"000")&amp;"."&amp;TEXT(F808,"000")&amp;"."&amp;TEXT(G808,"000"))</f>
        <v>MR.C01.231.002</v>
      </c>
      <c r="C808" s="146"/>
      <c r="D808" s="147" t="s">
        <v>95</v>
      </c>
      <c r="E808" s="147" t="s">
        <v>96</v>
      </c>
      <c r="F808" s="147">
        <v>231</v>
      </c>
      <c r="G808" s="147">
        <v>2</v>
      </c>
      <c r="H808" s="147">
        <v>137400002</v>
      </c>
      <c r="I808" s="147" t="s">
        <v>432</v>
      </c>
      <c r="J808" s="158">
        <v>12</v>
      </c>
      <c r="K808" s="147" t="s">
        <v>65</v>
      </c>
      <c r="L808" s="148" t="s">
        <v>115</v>
      </c>
      <c r="M808" s="147" t="s">
        <v>99</v>
      </c>
      <c r="N808" s="146" t="s">
        <v>91</v>
      </c>
      <c r="O808" s="146">
        <v>12</v>
      </c>
      <c r="P808" s="148">
        <v>12</v>
      </c>
      <c r="Q808" s="148"/>
      <c r="R808" s="147"/>
      <c r="S808" s="149">
        <f>TABLAINV[[#This Row],[Conteo Físico]]-TABLAINV[[#This Row],[Cant. UND]]</f>
        <v>0</v>
      </c>
      <c r="T8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8" s="150" t="str">
        <f>IFERROR(IF(MOD(TABLAINV[[#This Row],[C]],2)=0,"PAR","IMPAR"),"Zona")</f>
        <v>IMPAR</v>
      </c>
      <c r="W808" s="151"/>
      <c r="X808" s="152">
        <f>IFERROR(IF(TABLAINV[[#This Row],[Cant. UND]]=0,TABLAINV[[#This Row],[PMV]]*TABLAINV[[#This Row],[Conteo Físico]],TABLAINV[[#This Row],[PMV]]*TABLAINV[[#This Row],[Cant. UND]]),0)</f>
        <v>0</v>
      </c>
      <c r="Y808" s="152">
        <f>IFERROR(ABS(TABLAINV[[#This Row],[PMV]]*TABLAINV[[#This Row],[Diferencia]]),0)</f>
        <v>0</v>
      </c>
      <c r="Z808" s="153" t="str">
        <f>IFERROR(VLOOKUP(TABLAINV[[#This Row],[Codigo Estado]],unds!O:P,2,0),"PEND.")</f>
        <v>N.A</v>
      </c>
      <c r="AA808" s="153" t="str">
        <f t="shared" si="40"/>
        <v>CD09</v>
      </c>
      <c r="AB808" s="159">
        <f t="shared" ca="1" si="41"/>
        <v>45828</v>
      </c>
    </row>
    <row r="809" spans="1:28" s="156" customFormat="1" ht="24" customHeight="1" x14ac:dyDescent="0.2">
      <c r="A809" s="157" t="str">
        <f t="shared" si="39"/>
        <v>MRC01</v>
      </c>
      <c r="B809" s="145" t="str">
        <f>IF(TABLAINV[[#This Row],[Z]]="","",D809&amp;"."&amp;TEXT(E809,"000")&amp;"."&amp;TEXT(F809,"000")&amp;"."&amp;TEXT(G809,"000"))</f>
        <v>MR.C01.231.002</v>
      </c>
      <c r="C809" s="146"/>
      <c r="D809" s="147" t="s">
        <v>95</v>
      </c>
      <c r="E809" s="147" t="s">
        <v>96</v>
      </c>
      <c r="F809" s="147">
        <v>231</v>
      </c>
      <c r="G809" s="147">
        <v>2</v>
      </c>
      <c r="H809" s="147">
        <v>203745</v>
      </c>
      <c r="I809" s="147" t="s">
        <v>216</v>
      </c>
      <c r="J809" s="158">
        <v>2</v>
      </c>
      <c r="K809" s="147" t="s">
        <v>77</v>
      </c>
      <c r="L809" s="148" t="s">
        <v>115</v>
      </c>
      <c r="M809" s="147" t="s">
        <v>99</v>
      </c>
      <c r="N809" s="146" t="s">
        <v>91</v>
      </c>
      <c r="O809" s="146">
        <v>2</v>
      </c>
      <c r="P809" s="148">
        <v>2</v>
      </c>
      <c r="Q809" s="148"/>
      <c r="R809" s="147"/>
      <c r="S809" s="149">
        <f>TABLAINV[[#This Row],[Conteo Físico]]-TABLAINV[[#This Row],[Cant. UND]]</f>
        <v>0</v>
      </c>
      <c r="T8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9" s="150" t="str">
        <f>IFERROR(IF(MOD(TABLAINV[[#This Row],[C]],2)=0,"PAR","IMPAR"),"Zona")</f>
        <v>IMPAR</v>
      </c>
      <c r="W809" s="151"/>
      <c r="X809" s="152">
        <f>IFERROR(IF(TABLAINV[[#This Row],[Cant. UND]]=0,TABLAINV[[#This Row],[PMV]]*TABLAINV[[#This Row],[Conteo Físico]],TABLAINV[[#This Row],[PMV]]*TABLAINV[[#This Row],[Cant. UND]]),0)</f>
        <v>0</v>
      </c>
      <c r="Y809" s="152">
        <f>IFERROR(ABS(TABLAINV[[#This Row],[PMV]]*TABLAINV[[#This Row],[Diferencia]]),0)</f>
        <v>0</v>
      </c>
      <c r="Z809" s="153">
        <f>IFERROR(VLOOKUP(TABLAINV[[#This Row],[Codigo Estado]],unds!O:P,2,0),"PEND.")</f>
        <v>9995</v>
      </c>
      <c r="AA809" s="153" t="str">
        <f t="shared" si="40"/>
        <v>CD09</v>
      </c>
      <c r="AB809" s="159">
        <f t="shared" ca="1" si="41"/>
        <v>45828</v>
      </c>
    </row>
    <row r="810" spans="1:28" s="156" customFormat="1" ht="24" customHeight="1" x14ac:dyDescent="0.2">
      <c r="A810" s="157" t="str">
        <f t="shared" si="39"/>
        <v>MRC01</v>
      </c>
      <c r="B810" s="145" t="str">
        <f>IF(TABLAINV[[#This Row],[Z]]="","",D810&amp;"."&amp;TEXT(E810,"000")&amp;"."&amp;TEXT(F810,"000")&amp;"."&amp;TEXT(G810,"000"))</f>
        <v>MR.C01.231.002</v>
      </c>
      <c r="C810" s="146"/>
      <c r="D810" s="147" t="s">
        <v>95</v>
      </c>
      <c r="E810" s="147" t="s">
        <v>96</v>
      </c>
      <c r="F810" s="147">
        <v>231</v>
      </c>
      <c r="G810" s="147">
        <v>2</v>
      </c>
      <c r="H810" s="147">
        <v>227920</v>
      </c>
      <c r="I810" s="147" t="s">
        <v>433</v>
      </c>
      <c r="J810" s="158">
        <v>1</v>
      </c>
      <c r="K810" s="147" t="s">
        <v>77</v>
      </c>
      <c r="L810" s="148" t="s">
        <v>113</v>
      </c>
      <c r="M810" s="147" t="s">
        <v>99</v>
      </c>
      <c r="N810" s="146" t="s">
        <v>91</v>
      </c>
      <c r="O810" s="146">
        <v>1</v>
      </c>
      <c r="P810" s="148">
        <v>1</v>
      </c>
      <c r="Q810" s="148"/>
      <c r="R810" s="147"/>
      <c r="S810" s="149">
        <f>TABLAINV[[#This Row],[Conteo Físico]]-TABLAINV[[#This Row],[Cant. UND]]</f>
        <v>0</v>
      </c>
      <c r="T8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0" s="150" t="str">
        <f>IFERROR(IF(MOD(TABLAINV[[#This Row],[C]],2)=0,"PAR","IMPAR"),"Zona")</f>
        <v>IMPAR</v>
      </c>
      <c r="W810" s="151"/>
      <c r="X810" s="152">
        <f>IFERROR(IF(TABLAINV[[#This Row],[Cant. UND]]=0,TABLAINV[[#This Row],[PMV]]*TABLAINV[[#This Row],[Conteo Físico]],TABLAINV[[#This Row],[PMV]]*TABLAINV[[#This Row],[Cant. UND]]),0)</f>
        <v>0</v>
      </c>
      <c r="Y810" s="152">
        <f>IFERROR(ABS(TABLAINV[[#This Row],[PMV]]*TABLAINV[[#This Row],[Diferencia]]),0)</f>
        <v>0</v>
      </c>
      <c r="Z810" s="153">
        <f>IFERROR(VLOOKUP(TABLAINV[[#This Row],[Codigo Estado]],unds!O:P,2,0),"PEND.")</f>
        <v>9995</v>
      </c>
      <c r="AA810" s="153" t="str">
        <f t="shared" si="40"/>
        <v>CD09</v>
      </c>
      <c r="AB810" s="159">
        <f t="shared" ca="1" si="41"/>
        <v>45828</v>
      </c>
    </row>
    <row r="811" spans="1:28" s="156" customFormat="1" ht="24" customHeight="1" x14ac:dyDescent="0.2">
      <c r="A811" s="157" t="str">
        <f t="shared" si="39"/>
        <v>MRC01</v>
      </c>
      <c r="B811" s="145" t="str">
        <f>IF(TABLAINV[[#This Row],[Z]]="","",D811&amp;"."&amp;TEXT(E811,"000")&amp;"."&amp;TEXT(F811,"000")&amp;"."&amp;TEXT(G811,"000"))</f>
        <v>MR.C01.231.002</v>
      </c>
      <c r="C811" s="146"/>
      <c r="D811" s="147" t="s">
        <v>95</v>
      </c>
      <c r="E811" s="147" t="s">
        <v>96</v>
      </c>
      <c r="F811" s="147">
        <v>231</v>
      </c>
      <c r="G811" s="147">
        <v>2</v>
      </c>
      <c r="H811" s="147">
        <v>228077</v>
      </c>
      <c r="I811" s="147" t="s">
        <v>434</v>
      </c>
      <c r="J811" s="158">
        <v>6</v>
      </c>
      <c r="K811" s="147" t="s">
        <v>77</v>
      </c>
      <c r="L811" s="148" t="s">
        <v>435</v>
      </c>
      <c r="M811" s="147" t="s">
        <v>99</v>
      </c>
      <c r="N811" s="146" t="s">
        <v>91</v>
      </c>
      <c r="O811" s="146">
        <v>6</v>
      </c>
      <c r="P811" s="148">
        <v>6</v>
      </c>
      <c r="Q811" s="148"/>
      <c r="R811" s="147"/>
      <c r="S811" s="149">
        <f>TABLAINV[[#This Row],[Conteo Físico]]-TABLAINV[[#This Row],[Cant. UND]]</f>
        <v>0</v>
      </c>
      <c r="T8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1" s="150" t="str">
        <f>IFERROR(IF(MOD(TABLAINV[[#This Row],[C]],2)=0,"PAR","IMPAR"),"Zona")</f>
        <v>IMPAR</v>
      </c>
      <c r="W811" s="151"/>
      <c r="X811" s="152">
        <f>IFERROR(IF(TABLAINV[[#This Row],[Cant. UND]]=0,TABLAINV[[#This Row],[PMV]]*TABLAINV[[#This Row],[Conteo Físico]],TABLAINV[[#This Row],[PMV]]*TABLAINV[[#This Row],[Cant. UND]]),0)</f>
        <v>0</v>
      </c>
      <c r="Y811" s="152">
        <f>IFERROR(ABS(TABLAINV[[#This Row],[PMV]]*TABLAINV[[#This Row],[Diferencia]]),0)</f>
        <v>0</v>
      </c>
      <c r="Z811" s="153">
        <f>IFERROR(VLOOKUP(TABLAINV[[#This Row],[Codigo Estado]],unds!O:P,2,0),"PEND.")</f>
        <v>9995</v>
      </c>
      <c r="AA811" s="153" t="str">
        <f t="shared" si="40"/>
        <v>CD09</v>
      </c>
      <c r="AB811" s="159">
        <f t="shared" ca="1" si="41"/>
        <v>45828</v>
      </c>
    </row>
    <row r="812" spans="1:28" s="156" customFormat="1" ht="24" customHeight="1" x14ac:dyDescent="0.2">
      <c r="A812" s="157" t="str">
        <f t="shared" si="39"/>
        <v>MRC01</v>
      </c>
      <c r="B812" s="145" t="str">
        <f>IF(TABLAINV[[#This Row],[Z]]="","",D812&amp;"."&amp;TEXT(E812,"000")&amp;"."&amp;TEXT(F812,"000")&amp;"."&amp;TEXT(G812,"000"))</f>
        <v>MR.C01.231.002</v>
      </c>
      <c r="C812" s="146"/>
      <c r="D812" s="147" t="s">
        <v>95</v>
      </c>
      <c r="E812" s="147" t="s">
        <v>96</v>
      </c>
      <c r="F812" s="147">
        <v>231</v>
      </c>
      <c r="G812" s="147">
        <v>2</v>
      </c>
      <c r="H812" s="147">
        <v>262193</v>
      </c>
      <c r="I812" s="147" t="s">
        <v>436</v>
      </c>
      <c r="J812" s="158">
        <v>1</v>
      </c>
      <c r="K812" s="147" t="s">
        <v>65</v>
      </c>
      <c r="L812" s="148" t="s">
        <v>115</v>
      </c>
      <c r="M812" s="147" t="s">
        <v>99</v>
      </c>
      <c r="N812" s="146" t="s">
        <v>91</v>
      </c>
      <c r="O812" s="146">
        <v>1</v>
      </c>
      <c r="P812" s="148">
        <v>1</v>
      </c>
      <c r="Q812" s="148"/>
      <c r="R812" s="147"/>
      <c r="S812" s="149">
        <f>TABLAINV[[#This Row],[Conteo Físico]]-TABLAINV[[#This Row],[Cant. UND]]</f>
        <v>0</v>
      </c>
      <c r="T8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2" s="150" t="str">
        <f>IFERROR(IF(MOD(TABLAINV[[#This Row],[C]],2)=0,"PAR","IMPAR"),"Zona")</f>
        <v>IMPAR</v>
      </c>
      <c r="W812" s="151"/>
      <c r="X812" s="152">
        <f>IFERROR(IF(TABLAINV[[#This Row],[Cant. UND]]=0,TABLAINV[[#This Row],[PMV]]*TABLAINV[[#This Row],[Conteo Físico]],TABLAINV[[#This Row],[PMV]]*TABLAINV[[#This Row],[Cant. UND]]),0)</f>
        <v>0</v>
      </c>
      <c r="Y812" s="152">
        <f>IFERROR(ABS(TABLAINV[[#This Row],[PMV]]*TABLAINV[[#This Row],[Diferencia]]),0)</f>
        <v>0</v>
      </c>
      <c r="Z812" s="153" t="str">
        <f>IFERROR(VLOOKUP(TABLAINV[[#This Row],[Codigo Estado]],unds!O:P,2,0),"PEND.")</f>
        <v>N.A</v>
      </c>
      <c r="AA812" s="153" t="str">
        <f t="shared" si="40"/>
        <v>CD09</v>
      </c>
      <c r="AB812" s="159">
        <f t="shared" ca="1" si="41"/>
        <v>45828</v>
      </c>
    </row>
    <row r="813" spans="1:28" s="156" customFormat="1" ht="24" customHeight="1" x14ac:dyDescent="0.2">
      <c r="A813" s="157" t="str">
        <f t="shared" si="39"/>
        <v>MRC01</v>
      </c>
      <c r="B813" s="145" t="str">
        <f>IF(TABLAINV[[#This Row],[Z]]="","",D813&amp;"."&amp;TEXT(E813,"000")&amp;"."&amp;TEXT(F813,"000")&amp;"."&amp;TEXT(G813,"000"))</f>
        <v>MR.C01.231.002</v>
      </c>
      <c r="C813" s="146"/>
      <c r="D813" s="147" t="s">
        <v>95</v>
      </c>
      <c r="E813" s="147" t="s">
        <v>96</v>
      </c>
      <c r="F813" s="147">
        <v>231</v>
      </c>
      <c r="G813" s="147">
        <v>2</v>
      </c>
      <c r="H813" s="147">
        <v>317948</v>
      </c>
      <c r="I813" s="147" t="s">
        <v>114</v>
      </c>
      <c r="J813" s="158">
        <v>1</v>
      </c>
      <c r="K813" s="147" t="s">
        <v>65</v>
      </c>
      <c r="L813" s="148" t="s">
        <v>115</v>
      </c>
      <c r="M813" s="147" t="s">
        <v>99</v>
      </c>
      <c r="N813" s="146" t="s">
        <v>91</v>
      </c>
      <c r="O813" s="146">
        <v>1</v>
      </c>
      <c r="P813" s="148">
        <v>1</v>
      </c>
      <c r="Q813" s="148"/>
      <c r="R813" s="147"/>
      <c r="S813" s="149">
        <f>TABLAINV[[#This Row],[Conteo Físico]]-TABLAINV[[#This Row],[Cant. UND]]</f>
        <v>0</v>
      </c>
      <c r="T8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3" s="150" t="str">
        <f>IFERROR(IF(MOD(TABLAINV[[#This Row],[C]],2)=0,"PAR","IMPAR"),"Zona")</f>
        <v>IMPAR</v>
      </c>
      <c r="W813" s="151"/>
      <c r="X813" s="152">
        <f>IFERROR(IF(TABLAINV[[#This Row],[Cant. UND]]=0,TABLAINV[[#This Row],[PMV]]*TABLAINV[[#This Row],[Conteo Físico]],TABLAINV[[#This Row],[PMV]]*TABLAINV[[#This Row],[Cant. UND]]),0)</f>
        <v>0</v>
      </c>
      <c r="Y813" s="152">
        <f>IFERROR(ABS(TABLAINV[[#This Row],[PMV]]*TABLAINV[[#This Row],[Diferencia]]),0)</f>
        <v>0</v>
      </c>
      <c r="Z813" s="153" t="str">
        <f>IFERROR(VLOOKUP(TABLAINV[[#This Row],[Codigo Estado]],unds!O:P,2,0),"PEND.")</f>
        <v>N.A</v>
      </c>
      <c r="AA813" s="153" t="str">
        <f t="shared" si="40"/>
        <v>CD09</v>
      </c>
      <c r="AB813" s="159">
        <f t="shared" ca="1" si="41"/>
        <v>45828</v>
      </c>
    </row>
    <row r="814" spans="1:28" s="156" customFormat="1" ht="24" customHeight="1" x14ac:dyDescent="0.2">
      <c r="A814" s="157" t="str">
        <f t="shared" si="39"/>
        <v>MRC01</v>
      </c>
      <c r="B814" s="145" t="str">
        <f>IF(TABLAINV[[#This Row],[Z]]="","",D814&amp;"."&amp;TEXT(E814,"000")&amp;"."&amp;TEXT(F814,"000")&amp;"."&amp;TEXT(G814,"000"))</f>
        <v>MR.C01.231.002</v>
      </c>
      <c r="C814" s="146"/>
      <c r="D814" s="147" t="s">
        <v>95</v>
      </c>
      <c r="E814" s="147" t="s">
        <v>96</v>
      </c>
      <c r="F814" s="147">
        <v>231</v>
      </c>
      <c r="G814" s="147">
        <v>2</v>
      </c>
      <c r="H814" s="147">
        <v>3203</v>
      </c>
      <c r="I814" s="147" t="s">
        <v>437</v>
      </c>
      <c r="J814" s="158">
        <v>11</v>
      </c>
      <c r="K814" s="147" t="s">
        <v>65</v>
      </c>
      <c r="L814" s="148" t="s">
        <v>115</v>
      </c>
      <c r="M814" s="147" t="s">
        <v>99</v>
      </c>
      <c r="N814" s="146" t="s">
        <v>91</v>
      </c>
      <c r="O814" s="146">
        <v>11</v>
      </c>
      <c r="P814" s="148">
        <v>11</v>
      </c>
      <c r="Q814" s="148"/>
      <c r="R814" s="147"/>
      <c r="S814" s="149">
        <f>TABLAINV[[#This Row],[Conteo Físico]]-TABLAINV[[#This Row],[Cant. UND]]</f>
        <v>0</v>
      </c>
      <c r="T8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4" s="150" t="str">
        <f>IFERROR(IF(MOD(TABLAINV[[#This Row],[C]],2)=0,"PAR","IMPAR"),"Zona")</f>
        <v>IMPAR</v>
      </c>
      <c r="W814" s="151"/>
      <c r="X814" s="152">
        <f>IFERROR(IF(TABLAINV[[#This Row],[Cant. UND]]=0,TABLAINV[[#This Row],[PMV]]*TABLAINV[[#This Row],[Conteo Físico]],TABLAINV[[#This Row],[PMV]]*TABLAINV[[#This Row],[Cant. UND]]),0)</f>
        <v>0</v>
      </c>
      <c r="Y814" s="152">
        <f>IFERROR(ABS(TABLAINV[[#This Row],[PMV]]*TABLAINV[[#This Row],[Diferencia]]),0)</f>
        <v>0</v>
      </c>
      <c r="Z814" s="153" t="str">
        <f>IFERROR(VLOOKUP(TABLAINV[[#This Row],[Codigo Estado]],unds!O:P,2,0),"PEND.")</f>
        <v>N.A</v>
      </c>
      <c r="AA814" s="153" t="str">
        <f t="shared" si="40"/>
        <v>CD09</v>
      </c>
      <c r="AB814" s="159">
        <f t="shared" ca="1" si="41"/>
        <v>45828</v>
      </c>
    </row>
    <row r="815" spans="1:28" s="156" customFormat="1" ht="24" customHeight="1" x14ac:dyDescent="0.2">
      <c r="A815" s="157" t="str">
        <f t="shared" ref="A815:A852" si="42">D815&amp;E815</f>
        <v>MRC01</v>
      </c>
      <c r="B815" s="145" t="str">
        <f>IF(TABLAINV[[#This Row],[Z]]="","",D815&amp;"."&amp;TEXT(E815,"000")&amp;"."&amp;TEXT(F815,"000")&amp;"."&amp;TEXT(G815,"000"))</f>
        <v>MR.C01.231.002</v>
      </c>
      <c r="C815" s="146"/>
      <c r="D815" s="147" t="s">
        <v>95</v>
      </c>
      <c r="E815" s="147" t="s">
        <v>96</v>
      </c>
      <c r="F815" s="147">
        <v>231</v>
      </c>
      <c r="G815" s="147">
        <v>2</v>
      </c>
      <c r="H815" s="147">
        <v>3288</v>
      </c>
      <c r="I815" s="147" t="s">
        <v>438</v>
      </c>
      <c r="J815" s="158">
        <v>6</v>
      </c>
      <c r="K815" s="147" t="s">
        <v>77</v>
      </c>
      <c r="L815" s="148" t="s">
        <v>134</v>
      </c>
      <c r="M815" s="147" t="s">
        <v>111</v>
      </c>
      <c r="N815" s="146" t="s">
        <v>91</v>
      </c>
      <c r="O815" s="146">
        <v>6</v>
      </c>
      <c r="P815" s="148">
        <v>6</v>
      </c>
      <c r="Q815" s="148"/>
      <c r="R815" s="147"/>
      <c r="S815" s="149">
        <f>TABLAINV[[#This Row],[Conteo Físico]]-TABLAINV[[#This Row],[Cant. UND]]</f>
        <v>0</v>
      </c>
      <c r="T8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5" s="150" t="str">
        <f>IFERROR(IF(MOD(TABLAINV[[#This Row],[C]],2)=0,"PAR","IMPAR"),"Zona")</f>
        <v>IMPAR</v>
      </c>
      <c r="W815" s="151"/>
      <c r="X815" s="152">
        <f>IFERROR(IF(TABLAINV[[#This Row],[Cant. UND]]=0,TABLAINV[[#This Row],[PMV]]*TABLAINV[[#This Row],[Conteo Físico]],TABLAINV[[#This Row],[PMV]]*TABLAINV[[#This Row],[Cant. UND]]),0)</f>
        <v>0</v>
      </c>
      <c r="Y815" s="152">
        <f>IFERROR(ABS(TABLAINV[[#This Row],[PMV]]*TABLAINV[[#This Row],[Diferencia]]),0)</f>
        <v>0</v>
      </c>
      <c r="Z815" s="153">
        <f>IFERROR(VLOOKUP(TABLAINV[[#This Row],[Codigo Estado]],unds!O:P,2,0),"PEND.")</f>
        <v>9995</v>
      </c>
      <c r="AA815" s="153" t="str">
        <f t="shared" ref="AA815:AA852" si="43">$AA$1</f>
        <v>CD09</v>
      </c>
      <c r="AB815" s="159">
        <f t="shared" ref="AB815:AB852" ca="1" si="44">TODAY()</f>
        <v>45828</v>
      </c>
    </row>
    <row r="816" spans="1:28" s="156" customFormat="1" ht="24" customHeight="1" x14ac:dyDescent="0.2">
      <c r="A816" s="157" t="str">
        <f t="shared" si="42"/>
        <v>MRC01</v>
      </c>
      <c r="B816" s="145" t="str">
        <f>IF(TABLAINV[[#This Row],[Z]]="","",D816&amp;"."&amp;TEXT(E816,"000")&amp;"."&amp;TEXT(F816,"000")&amp;"."&amp;TEXT(G816,"000"))</f>
        <v>MR.C01.231.002</v>
      </c>
      <c r="C816" s="146"/>
      <c r="D816" s="147" t="s">
        <v>95</v>
      </c>
      <c r="E816" s="147" t="s">
        <v>96</v>
      </c>
      <c r="F816" s="147">
        <v>231</v>
      </c>
      <c r="G816" s="147">
        <v>2</v>
      </c>
      <c r="H816" s="147">
        <v>376555</v>
      </c>
      <c r="I816" s="147" t="s">
        <v>439</v>
      </c>
      <c r="J816" s="158">
        <v>1</v>
      </c>
      <c r="K816" s="147" t="s">
        <v>77</v>
      </c>
      <c r="L816" s="148" t="s">
        <v>244</v>
      </c>
      <c r="M816" s="147" t="s">
        <v>99</v>
      </c>
      <c r="N816" s="146" t="s">
        <v>91</v>
      </c>
      <c r="O816" s="146">
        <v>1</v>
      </c>
      <c r="P816" s="148">
        <v>1</v>
      </c>
      <c r="Q816" s="148"/>
      <c r="R816" s="147"/>
      <c r="S816" s="149">
        <f>TABLAINV[[#This Row],[Conteo Físico]]-TABLAINV[[#This Row],[Cant. UND]]</f>
        <v>0</v>
      </c>
      <c r="T8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6" s="150" t="str">
        <f>IFERROR(IF(MOD(TABLAINV[[#This Row],[C]],2)=0,"PAR","IMPAR"),"Zona")</f>
        <v>IMPAR</v>
      </c>
      <c r="W816" s="151"/>
      <c r="X816" s="152">
        <f>IFERROR(IF(TABLAINV[[#This Row],[Cant. UND]]=0,TABLAINV[[#This Row],[PMV]]*TABLAINV[[#This Row],[Conteo Físico]],TABLAINV[[#This Row],[PMV]]*TABLAINV[[#This Row],[Cant. UND]]),0)</f>
        <v>0</v>
      </c>
      <c r="Y816" s="152">
        <f>IFERROR(ABS(TABLAINV[[#This Row],[PMV]]*TABLAINV[[#This Row],[Diferencia]]),0)</f>
        <v>0</v>
      </c>
      <c r="Z816" s="153">
        <f>IFERROR(VLOOKUP(TABLAINV[[#This Row],[Codigo Estado]],unds!O:P,2,0),"PEND.")</f>
        <v>9995</v>
      </c>
      <c r="AA816" s="153" t="str">
        <f t="shared" si="43"/>
        <v>CD09</v>
      </c>
      <c r="AB816" s="159">
        <f t="shared" ca="1" si="44"/>
        <v>45828</v>
      </c>
    </row>
    <row r="817" spans="1:28" s="156" customFormat="1" ht="24" customHeight="1" x14ac:dyDescent="0.2">
      <c r="A817" s="157" t="str">
        <f t="shared" si="42"/>
        <v>MRC01</v>
      </c>
      <c r="B817" s="145" t="str">
        <f>IF(TABLAINV[[#This Row],[Z]]="","",D817&amp;"."&amp;TEXT(E817,"000")&amp;"."&amp;TEXT(F817,"000")&amp;"."&amp;TEXT(G817,"000"))</f>
        <v>MR.C01.231.002</v>
      </c>
      <c r="C817" s="146"/>
      <c r="D817" s="147" t="s">
        <v>95</v>
      </c>
      <c r="E817" s="147" t="s">
        <v>96</v>
      </c>
      <c r="F817" s="147">
        <v>231</v>
      </c>
      <c r="G817" s="147">
        <v>2</v>
      </c>
      <c r="H817" s="147">
        <v>394373003</v>
      </c>
      <c r="I817" s="147" t="s">
        <v>440</v>
      </c>
      <c r="J817" s="158">
        <v>3</v>
      </c>
      <c r="K817" s="147" t="s">
        <v>65</v>
      </c>
      <c r="L817" s="148" t="s">
        <v>115</v>
      </c>
      <c r="M817" s="147" t="s">
        <v>99</v>
      </c>
      <c r="N817" s="146" t="s">
        <v>91</v>
      </c>
      <c r="O817" s="146">
        <v>3</v>
      </c>
      <c r="P817" s="148">
        <v>3</v>
      </c>
      <c r="Q817" s="148"/>
      <c r="R817" s="147"/>
      <c r="S817" s="149">
        <f>TABLAINV[[#This Row],[Conteo Físico]]-TABLAINV[[#This Row],[Cant. UND]]</f>
        <v>0</v>
      </c>
      <c r="T8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7" s="150" t="str">
        <f>IFERROR(IF(MOD(TABLAINV[[#This Row],[C]],2)=0,"PAR","IMPAR"),"Zona")</f>
        <v>IMPAR</v>
      </c>
      <c r="W817" s="151"/>
      <c r="X817" s="152">
        <f>IFERROR(IF(TABLAINV[[#This Row],[Cant. UND]]=0,TABLAINV[[#This Row],[PMV]]*TABLAINV[[#This Row],[Conteo Físico]],TABLAINV[[#This Row],[PMV]]*TABLAINV[[#This Row],[Cant. UND]]),0)</f>
        <v>0</v>
      </c>
      <c r="Y817" s="152">
        <f>IFERROR(ABS(TABLAINV[[#This Row],[PMV]]*TABLAINV[[#This Row],[Diferencia]]),0)</f>
        <v>0</v>
      </c>
      <c r="Z817" s="153" t="str">
        <f>IFERROR(VLOOKUP(TABLAINV[[#This Row],[Codigo Estado]],unds!O:P,2,0),"PEND.")</f>
        <v>N.A</v>
      </c>
      <c r="AA817" s="153" t="str">
        <f t="shared" si="43"/>
        <v>CD09</v>
      </c>
      <c r="AB817" s="159">
        <f t="shared" ca="1" si="44"/>
        <v>45828</v>
      </c>
    </row>
    <row r="818" spans="1:28" s="156" customFormat="1" ht="24" customHeight="1" x14ac:dyDescent="0.2">
      <c r="A818" s="157" t="str">
        <f t="shared" si="42"/>
        <v>MRC01</v>
      </c>
      <c r="B818" s="145" t="str">
        <f>IF(TABLAINV[[#This Row],[Z]]="","",D818&amp;"."&amp;TEXT(E818,"000")&amp;"."&amp;TEXT(F818,"000")&amp;"."&amp;TEXT(G818,"000"))</f>
        <v>MR.C01.231.002</v>
      </c>
      <c r="C818" s="146"/>
      <c r="D818" s="147" t="s">
        <v>95</v>
      </c>
      <c r="E818" s="147" t="s">
        <v>96</v>
      </c>
      <c r="F818" s="147">
        <v>231</v>
      </c>
      <c r="G818" s="147">
        <v>2</v>
      </c>
      <c r="H818" s="147">
        <v>395222</v>
      </c>
      <c r="I818" s="147" t="s">
        <v>441</v>
      </c>
      <c r="J818" s="158">
        <v>1</v>
      </c>
      <c r="K818" s="147" t="s">
        <v>65</v>
      </c>
      <c r="L818" s="148" t="s">
        <v>117</v>
      </c>
      <c r="M818" s="147" t="s">
        <v>99</v>
      </c>
      <c r="N818" s="146" t="s">
        <v>91</v>
      </c>
      <c r="O818" s="146">
        <v>1</v>
      </c>
      <c r="P818" s="148">
        <v>1</v>
      </c>
      <c r="Q818" s="148"/>
      <c r="R818" s="147"/>
      <c r="S818" s="149">
        <f>TABLAINV[[#This Row],[Conteo Físico]]-TABLAINV[[#This Row],[Cant. UND]]</f>
        <v>0</v>
      </c>
      <c r="T8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8" s="150" t="str">
        <f>IFERROR(IF(MOD(TABLAINV[[#This Row],[C]],2)=0,"PAR","IMPAR"),"Zona")</f>
        <v>IMPAR</v>
      </c>
      <c r="W818" s="151"/>
      <c r="X818" s="152">
        <f>IFERROR(IF(TABLAINV[[#This Row],[Cant. UND]]=0,TABLAINV[[#This Row],[PMV]]*TABLAINV[[#This Row],[Conteo Físico]],TABLAINV[[#This Row],[PMV]]*TABLAINV[[#This Row],[Cant. UND]]),0)</f>
        <v>0</v>
      </c>
      <c r="Y818" s="152">
        <f>IFERROR(ABS(TABLAINV[[#This Row],[PMV]]*TABLAINV[[#This Row],[Diferencia]]),0)</f>
        <v>0</v>
      </c>
      <c r="Z818" s="153" t="str">
        <f>IFERROR(VLOOKUP(TABLAINV[[#This Row],[Codigo Estado]],unds!O:P,2,0),"PEND.")</f>
        <v>N.A</v>
      </c>
      <c r="AA818" s="153" t="str">
        <f t="shared" si="43"/>
        <v>CD09</v>
      </c>
      <c r="AB818" s="159">
        <f t="shared" ca="1" si="44"/>
        <v>45828</v>
      </c>
    </row>
    <row r="819" spans="1:28" s="156" customFormat="1" ht="24" customHeight="1" x14ac:dyDescent="0.2">
      <c r="A819" s="157" t="str">
        <f t="shared" si="42"/>
        <v>MRC01</v>
      </c>
      <c r="B819" s="145" t="str">
        <f>IF(TABLAINV[[#This Row],[Z]]="","",D819&amp;"."&amp;TEXT(E819,"000")&amp;"."&amp;TEXT(F819,"000")&amp;"."&amp;TEXT(G819,"000"))</f>
        <v>MR.C01.231.002</v>
      </c>
      <c r="C819" s="146"/>
      <c r="D819" s="147" t="s">
        <v>95</v>
      </c>
      <c r="E819" s="147" t="s">
        <v>96</v>
      </c>
      <c r="F819" s="147">
        <v>231</v>
      </c>
      <c r="G819" s="147">
        <v>2</v>
      </c>
      <c r="H819" s="147">
        <v>418211</v>
      </c>
      <c r="I819" s="147" t="s">
        <v>442</v>
      </c>
      <c r="J819" s="158">
        <v>1</v>
      </c>
      <c r="K819" s="147" t="s">
        <v>65</v>
      </c>
      <c r="L819" s="148" t="s">
        <v>113</v>
      </c>
      <c r="M819" s="147" t="s">
        <v>99</v>
      </c>
      <c r="N819" s="146" t="s">
        <v>91</v>
      </c>
      <c r="O819" s="146">
        <v>1</v>
      </c>
      <c r="P819" s="148">
        <v>1</v>
      </c>
      <c r="Q819" s="148"/>
      <c r="R819" s="147"/>
      <c r="S819" s="149">
        <f>TABLAINV[[#This Row],[Conteo Físico]]-TABLAINV[[#This Row],[Cant. UND]]</f>
        <v>0</v>
      </c>
      <c r="T8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9" s="150" t="str">
        <f>IFERROR(IF(MOD(TABLAINV[[#This Row],[C]],2)=0,"PAR","IMPAR"),"Zona")</f>
        <v>IMPAR</v>
      </c>
      <c r="W819" s="151"/>
      <c r="X819" s="152">
        <f>IFERROR(IF(TABLAINV[[#This Row],[Cant. UND]]=0,TABLAINV[[#This Row],[PMV]]*TABLAINV[[#This Row],[Conteo Físico]],TABLAINV[[#This Row],[PMV]]*TABLAINV[[#This Row],[Cant. UND]]),0)</f>
        <v>0</v>
      </c>
      <c r="Y819" s="152">
        <f>IFERROR(ABS(TABLAINV[[#This Row],[PMV]]*TABLAINV[[#This Row],[Diferencia]]),0)</f>
        <v>0</v>
      </c>
      <c r="Z819" s="153" t="str">
        <f>IFERROR(VLOOKUP(TABLAINV[[#This Row],[Codigo Estado]],unds!O:P,2,0),"PEND.")</f>
        <v>N.A</v>
      </c>
      <c r="AA819" s="153" t="str">
        <f t="shared" si="43"/>
        <v>CD09</v>
      </c>
      <c r="AB819" s="159">
        <f t="shared" ca="1" si="44"/>
        <v>45828</v>
      </c>
    </row>
    <row r="820" spans="1:28" s="156" customFormat="1" ht="24" customHeight="1" x14ac:dyDescent="0.2">
      <c r="A820" s="157" t="str">
        <f t="shared" si="42"/>
        <v>MRC01</v>
      </c>
      <c r="B820" s="145" t="str">
        <f>IF(TABLAINV[[#This Row],[Z]]="","",D820&amp;"."&amp;TEXT(E820,"000")&amp;"."&amp;TEXT(F820,"000")&amp;"."&amp;TEXT(G820,"000"))</f>
        <v>MR.C01.231.002</v>
      </c>
      <c r="C820" s="146"/>
      <c r="D820" s="147" t="s">
        <v>95</v>
      </c>
      <c r="E820" s="147" t="s">
        <v>96</v>
      </c>
      <c r="F820" s="147">
        <v>231</v>
      </c>
      <c r="G820" s="147">
        <v>2</v>
      </c>
      <c r="H820" s="147">
        <v>428370</v>
      </c>
      <c r="I820" s="147" t="s">
        <v>443</v>
      </c>
      <c r="J820" s="158">
        <v>1</v>
      </c>
      <c r="K820" s="147" t="s">
        <v>65</v>
      </c>
      <c r="L820" s="148" t="s">
        <v>115</v>
      </c>
      <c r="M820" s="147" t="s">
        <v>99</v>
      </c>
      <c r="N820" s="146" t="s">
        <v>91</v>
      </c>
      <c r="O820" s="146">
        <v>1</v>
      </c>
      <c r="P820" s="148">
        <v>1</v>
      </c>
      <c r="Q820" s="148"/>
      <c r="R820" s="147"/>
      <c r="S820" s="149">
        <f>TABLAINV[[#This Row],[Conteo Físico]]-TABLAINV[[#This Row],[Cant. UND]]</f>
        <v>0</v>
      </c>
      <c r="T8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0" s="150" t="str">
        <f>IFERROR(IF(MOD(TABLAINV[[#This Row],[C]],2)=0,"PAR","IMPAR"),"Zona")</f>
        <v>IMPAR</v>
      </c>
      <c r="W820" s="151"/>
      <c r="X820" s="152">
        <f>IFERROR(IF(TABLAINV[[#This Row],[Cant. UND]]=0,TABLAINV[[#This Row],[PMV]]*TABLAINV[[#This Row],[Conteo Físico]],TABLAINV[[#This Row],[PMV]]*TABLAINV[[#This Row],[Cant. UND]]),0)</f>
        <v>0</v>
      </c>
      <c r="Y820" s="152">
        <f>IFERROR(ABS(TABLAINV[[#This Row],[PMV]]*TABLAINV[[#This Row],[Diferencia]]),0)</f>
        <v>0</v>
      </c>
      <c r="Z820" s="153" t="str">
        <f>IFERROR(VLOOKUP(TABLAINV[[#This Row],[Codigo Estado]],unds!O:P,2,0),"PEND.")</f>
        <v>N.A</v>
      </c>
      <c r="AA820" s="153" t="str">
        <f t="shared" si="43"/>
        <v>CD09</v>
      </c>
      <c r="AB820" s="159">
        <f t="shared" ca="1" si="44"/>
        <v>45828</v>
      </c>
    </row>
    <row r="821" spans="1:28" s="156" customFormat="1" ht="24" customHeight="1" x14ac:dyDescent="0.2">
      <c r="A821" s="157" t="str">
        <f t="shared" si="42"/>
        <v>MRC01</v>
      </c>
      <c r="B821" s="145" t="str">
        <f>IF(TABLAINV[[#This Row],[Z]]="","",D821&amp;"."&amp;TEXT(E821,"000")&amp;"."&amp;TEXT(F821,"000")&amp;"."&amp;TEXT(G821,"000"))</f>
        <v>MR.C01.231.002</v>
      </c>
      <c r="C821" s="146"/>
      <c r="D821" s="147" t="s">
        <v>95</v>
      </c>
      <c r="E821" s="147" t="s">
        <v>96</v>
      </c>
      <c r="F821" s="147">
        <v>231</v>
      </c>
      <c r="G821" s="147">
        <v>2</v>
      </c>
      <c r="H821" s="147">
        <v>4353</v>
      </c>
      <c r="I821" s="147" t="s">
        <v>444</v>
      </c>
      <c r="J821" s="158">
        <v>12</v>
      </c>
      <c r="K821" s="147" t="s">
        <v>65</v>
      </c>
      <c r="L821" s="148" t="s">
        <v>110</v>
      </c>
      <c r="M821" s="147" t="s">
        <v>111</v>
      </c>
      <c r="N821" s="146" t="s">
        <v>91</v>
      </c>
      <c r="O821" s="146">
        <v>12</v>
      </c>
      <c r="P821" s="148">
        <v>12</v>
      </c>
      <c r="Q821" s="148"/>
      <c r="R821" s="147"/>
      <c r="S821" s="149">
        <f>TABLAINV[[#This Row],[Conteo Físico]]-TABLAINV[[#This Row],[Cant. UND]]</f>
        <v>0</v>
      </c>
      <c r="T8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1" s="150" t="str">
        <f>IFERROR(IF(MOD(TABLAINV[[#This Row],[C]],2)=0,"PAR","IMPAR"),"Zona")</f>
        <v>IMPAR</v>
      </c>
      <c r="W821" s="151"/>
      <c r="X821" s="152">
        <f>IFERROR(IF(TABLAINV[[#This Row],[Cant. UND]]=0,TABLAINV[[#This Row],[PMV]]*TABLAINV[[#This Row],[Conteo Físico]],TABLAINV[[#This Row],[PMV]]*TABLAINV[[#This Row],[Cant. UND]]),0)</f>
        <v>0</v>
      </c>
      <c r="Y821" s="152">
        <f>IFERROR(ABS(TABLAINV[[#This Row],[PMV]]*TABLAINV[[#This Row],[Diferencia]]),0)</f>
        <v>0</v>
      </c>
      <c r="Z821" s="153" t="str">
        <f>IFERROR(VLOOKUP(TABLAINV[[#This Row],[Codigo Estado]],unds!O:P,2,0),"PEND.")</f>
        <v>N.A</v>
      </c>
      <c r="AA821" s="153" t="str">
        <f t="shared" si="43"/>
        <v>CD09</v>
      </c>
      <c r="AB821" s="159">
        <f t="shared" ca="1" si="44"/>
        <v>45828</v>
      </c>
    </row>
    <row r="822" spans="1:28" s="156" customFormat="1" ht="24" customHeight="1" x14ac:dyDescent="0.2">
      <c r="A822" s="157" t="str">
        <f t="shared" si="42"/>
        <v>MRC01</v>
      </c>
      <c r="B822" s="145" t="str">
        <f>IF(TABLAINV[[#This Row],[Z]]="","",D822&amp;"."&amp;TEXT(E822,"000")&amp;"."&amp;TEXT(F822,"000")&amp;"."&amp;TEXT(G822,"000"))</f>
        <v>MR.C01.231.002</v>
      </c>
      <c r="C822" s="146"/>
      <c r="D822" s="147" t="s">
        <v>95</v>
      </c>
      <c r="E822" s="147" t="s">
        <v>96</v>
      </c>
      <c r="F822" s="147">
        <v>231</v>
      </c>
      <c r="G822" s="147">
        <v>2</v>
      </c>
      <c r="H822" s="147">
        <v>4773</v>
      </c>
      <c r="I822" s="147" t="s">
        <v>445</v>
      </c>
      <c r="J822" s="158">
        <v>4</v>
      </c>
      <c r="K822" s="147" t="s">
        <v>65</v>
      </c>
      <c r="L822" s="148" t="s">
        <v>115</v>
      </c>
      <c r="M822" s="147" t="s">
        <v>99</v>
      </c>
      <c r="N822" s="146" t="s">
        <v>91</v>
      </c>
      <c r="O822" s="146">
        <v>4</v>
      </c>
      <c r="P822" s="148">
        <v>4</v>
      </c>
      <c r="Q822" s="148"/>
      <c r="R822" s="147"/>
      <c r="S822" s="149">
        <f>TABLAINV[[#This Row],[Conteo Físico]]-TABLAINV[[#This Row],[Cant. UND]]</f>
        <v>0</v>
      </c>
      <c r="T8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2" s="150" t="str">
        <f>IFERROR(IF(MOD(TABLAINV[[#This Row],[C]],2)=0,"PAR","IMPAR"),"Zona")</f>
        <v>IMPAR</v>
      </c>
      <c r="W822" s="151"/>
      <c r="X822" s="152">
        <f>IFERROR(IF(TABLAINV[[#This Row],[Cant. UND]]=0,TABLAINV[[#This Row],[PMV]]*TABLAINV[[#This Row],[Conteo Físico]],TABLAINV[[#This Row],[PMV]]*TABLAINV[[#This Row],[Cant. UND]]),0)</f>
        <v>0</v>
      </c>
      <c r="Y822" s="152">
        <f>IFERROR(ABS(TABLAINV[[#This Row],[PMV]]*TABLAINV[[#This Row],[Diferencia]]),0)</f>
        <v>0</v>
      </c>
      <c r="Z822" s="153" t="str">
        <f>IFERROR(VLOOKUP(TABLAINV[[#This Row],[Codigo Estado]],unds!O:P,2,0),"PEND.")</f>
        <v>N.A</v>
      </c>
      <c r="AA822" s="153" t="str">
        <f t="shared" si="43"/>
        <v>CD09</v>
      </c>
      <c r="AB822" s="159">
        <f t="shared" ca="1" si="44"/>
        <v>45828</v>
      </c>
    </row>
    <row r="823" spans="1:28" s="156" customFormat="1" ht="24" customHeight="1" x14ac:dyDescent="0.2">
      <c r="A823" s="157" t="str">
        <f t="shared" si="42"/>
        <v>MRC01</v>
      </c>
      <c r="B823" s="145" t="str">
        <f>IF(TABLAINV[[#This Row],[Z]]="","",D823&amp;"."&amp;TEXT(E823,"000")&amp;"."&amp;TEXT(F823,"000")&amp;"."&amp;TEXT(G823,"000"))</f>
        <v>MR.C01.231.002</v>
      </c>
      <c r="C823" s="146"/>
      <c r="D823" s="147" t="s">
        <v>95</v>
      </c>
      <c r="E823" s="147" t="s">
        <v>96</v>
      </c>
      <c r="F823" s="147">
        <v>231</v>
      </c>
      <c r="G823" s="147">
        <v>2</v>
      </c>
      <c r="H823" s="147">
        <v>506558003</v>
      </c>
      <c r="I823" s="147" t="s">
        <v>446</v>
      </c>
      <c r="J823" s="158">
        <v>12</v>
      </c>
      <c r="K823" s="147" t="s">
        <v>65</v>
      </c>
      <c r="L823" s="148" t="s">
        <v>115</v>
      </c>
      <c r="M823" s="147" t="s">
        <v>99</v>
      </c>
      <c r="N823" s="146" t="s">
        <v>91</v>
      </c>
      <c r="O823" s="146">
        <v>12</v>
      </c>
      <c r="P823" s="148">
        <v>12</v>
      </c>
      <c r="Q823" s="148"/>
      <c r="R823" s="147"/>
      <c r="S823" s="149">
        <f>TABLAINV[[#This Row],[Conteo Físico]]-TABLAINV[[#This Row],[Cant. UND]]</f>
        <v>0</v>
      </c>
      <c r="T8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3" s="150" t="str">
        <f>IFERROR(IF(MOD(TABLAINV[[#This Row],[C]],2)=0,"PAR","IMPAR"),"Zona")</f>
        <v>IMPAR</v>
      </c>
      <c r="W823" s="151"/>
      <c r="X823" s="152">
        <f>IFERROR(IF(TABLAINV[[#This Row],[Cant. UND]]=0,TABLAINV[[#This Row],[PMV]]*TABLAINV[[#This Row],[Conteo Físico]],TABLAINV[[#This Row],[PMV]]*TABLAINV[[#This Row],[Cant. UND]]),0)</f>
        <v>0</v>
      </c>
      <c r="Y823" s="152">
        <f>IFERROR(ABS(TABLAINV[[#This Row],[PMV]]*TABLAINV[[#This Row],[Diferencia]]),0)</f>
        <v>0</v>
      </c>
      <c r="Z823" s="153" t="str">
        <f>IFERROR(VLOOKUP(TABLAINV[[#This Row],[Codigo Estado]],unds!O:P,2,0),"PEND.")</f>
        <v>N.A</v>
      </c>
      <c r="AA823" s="153" t="str">
        <f t="shared" si="43"/>
        <v>CD09</v>
      </c>
      <c r="AB823" s="159">
        <f t="shared" ca="1" si="44"/>
        <v>45828</v>
      </c>
    </row>
    <row r="824" spans="1:28" s="156" customFormat="1" ht="24" customHeight="1" x14ac:dyDescent="0.2">
      <c r="A824" s="157" t="str">
        <f t="shared" si="42"/>
        <v>MRC01</v>
      </c>
      <c r="B824" s="145" t="str">
        <f>IF(TABLAINV[[#This Row],[Z]]="","",D824&amp;"."&amp;TEXT(E824,"000")&amp;"."&amp;TEXT(F824,"000")&amp;"."&amp;TEXT(G824,"000"))</f>
        <v>MR.C01.231.002</v>
      </c>
      <c r="C824" s="146"/>
      <c r="D824" s="147" t="s">
        <v>95</v>
      </c>
      <c r="E824" s="147" t="s">
        <v>96</v>
      </c>
      <c r="F824" s="147">
        <v>231</v>
      </c>
      <c r="G824" s="147">
        <v>2</v>
      </c>
      <c r="H824" s="147">
        <v>522973</v>
      </c>
      <c r="I824" s="147" t="s">
        <v>447</v>
      </c>
      <c r="J824" s="158">
        <v>1</v>
      </c>
      <c r="K824" s="147" t="s">
        <v>65</v>
      </c>
      <c r="L824" s="148" t="s">
        <v>115</v>
      </c>
      <c r="M824" s="147" t="s">
        <v>99</v>
      </c>
      <c r="N824" s="146" t="s">
        <v>91</v>
      </c>
      <c r="O824" s="146">
        <v>1</v>
      </c>
      <c r="P824" s="148">
        <v>1</v>
      </c>
      <c r="Q824" s="148"/>
      <c r="R824" s="147"/>
      <c r="S824" s="149">
        <f>TABLAINV[[#This Row],[Conteo Físico]]-TABLAINV[[#This Row],[Cant. UND]]</f>
        <v>0</v>
      </c>
      <c r="T8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4" s="150" t="str">
        <f>IFERROR(IF(MOD(TABLAINV[[#This Row],[C]],2)=0,"PAR","IMPAR"),"Zona")</f>
        <v>IMPAR</v>
      </c>
      <c r="W824" s="151"/>
      <c r="X824" s="152">
        <f>IFERROR(IF(TABLAINV[[#This Row],[Cant. UND]]=0,TABLAINV[[#This Row],[PMV]]*TABLAINV[[#This Row],[Conteo Físico]],TABLAINV[[#This Row],[PMV]]*TABLAINV[[#This Row],[Cant. UND]]),0)</f>
        <v>0</v>
      </c>
      <c r="Y824" s="152">
        <f>IFERROR(ABS(TABLAINV[[#This Row],[PMV]]*TABLAINV[[#This Row],[Diferencia]]),0)</f>
        <v>0</v>
      </c>
      <c r="Z824" s="153" t="str">
        <f>IFERROR(VLOOKUP(TABLAINV[[#This Row],[Codigo Estado]],unds!O:P,2,0),"PEND.")</f>
        <v>N.A</v>
      </c>
      <c r="AA824" s="153" t="str">
        <f t="shared" si="43"/>
        <v>CD09</v>
      </c>
      <c r="AB824" s="159">
        <f t="shared" ca="1" si="44"/>
        <v>45828</v>
      </c>
    </row>
    <row r="825" spans="1:28" s="156" customFormat="1" ht="24" customHeight="1" x14ac:dyDescent="0.2">
      <c r="A825" s="157" t="str">
        <f t="shared" si="42"/>
        <v>MRC01</v>
      </c>
      <c r="B825" s="145" t="str">
        <f>IF(TABLAINV[[#This Row],[Z]]="","",D825&amp;"."&amp;TEXT(E825,"000")&amp;"."&amp;TEXT(F825,"000")&amp;"."&amp;TEXT(G825,"000"))</f>
        <v>MR.C01.231.002</v>
      </c>
      <c r="C825" s="146"/>
      <c r="D825" s="147" t="s">
        <v>95</v>
      </c>
      <c r="E825" s="147" t="s">
        <v>96</v>
      </c>
      <c r="F825" s="147">
        <v>231</v>
      </c>
      <c r="G825" s="147">
        <v>2</v>
      </c>
      <c r="H825" s="147">
        <v>531774</v>
      </c>
      <c r="I825" s="147" t="s">
        <v>448</v>
      </c>
      <c r="J825" s="158">
        <v>1</v>
      </c>
      <c r="K825" s="147" t="s">
        <v>77</v>
      </c>
      <c r="L825" s="148" t="s">
        <v>113</v>
      </c>
      <c r="M825" s="147" t="s">
        <v>99</v>
      </c>
      <c r="N825" s="146" t="s">
        <v>91</v>
      </c>
      <c r="O825" s="146">
        <v>1</v>
      </c>
      <c r="P825" s="148">
        <v>1</v>
      </c>
      <c r="Q825" s="148"/>
      <c r="R825" s="147"/>
      <c r="S825" s="149">
        <f>TABLAINV[[#This Row],[Conteo Físico]]-TABLAINV[[#This Row],[Cant. UND]]</f>
        <v>0</v>
      </c>
      <c r="T8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5" s="150" t="str">
        <f>IFERROR(IF(MOD(TABLAINV[[#This Row],[C]],2)=0,"PAR","IMPAR"),"Zona")</f>
        <v>IMPAR</v>
      </c>
      <c r="W825" s="151"/>
      <c r="X825" s="152">
        <f>IFERROR(IF(TABLAINV[[#This Row],[Cant. UND]]=0,TABLAINV[[#This Row],[PMV]]*TABLAINV[[#This Row],[Conteo Físico]],TABLAINV[[#This Row],[PMV]]*TABLAINV[[#This Row],[Cant. UND]]),0)</f>
        <v>0</v>
      </c>
      <c r="Y825" s="152">
        <f>IFERROR(ABS(TABLAINV[[#This Row],[PMV]]*TABLAINV[[#This Row],[Diferencia]]),0)</f>
        <v>0</v>
      </c>
      <c r="Z825" s="153">
        <f>IFERROR(VLOOKUP(TABLAINV[[#This Row],[Codigo Estado]],unds!O:P,2,0),"PEND.")</f>
        <v>9995</v>
      </c>
      <c r="AA825" s="153" t="str">
        <f t="shared" si="43"/>
        <v>CD09</v>
      </c>
      <c r="AB825" s="159">
        <f t="shared" ca="1" si="44"/>
        <v>45828</v>
      </c>
    </row>
    <row r="826" spans="1:28" s="156" customFormat="1" ht="24" customHeight="1" x14ac:dyDescent="0.2">
      <c r="A826" s="157" t="str">
        <f t="shared" si="42"/>
        <v>MRC01</v>
      </c>
      <c r="B826" s="145" t="str">
        <f>IF(TABLAINV[[#This Row],[Z]]="","",D826&amp;"."&amp;TEXT(E826,"000")&amp;"."&amp;TEXT(F826,"000")&amp;"."&amp;TEXT(G826,"000"))</f>
        <v>MR.C01.231.002</v>
      </c>
      <c r="C826" s="146"/>
      <c r="D826" s="147" t="s">
        <v>95</v>
      </c>
      <c r="E826" s="147" t="s">
        <v>96</v>
      </c>
      <c r="F826" s="147">
        <v>231</v>
      </c>
      <c r="G826" s="147">
        <v>2</v>
      </c>
      <c r="H826" s="147">
        <v>557847</v>
      </c>
      <c r="I826" s="147" t="s">
        <v>449</v>
      </c>
      <c r="J826" s="158">
        <v>1</v>
      </c>
      <c r="K826" s="147" t="s">
        <v>65</v>
      </c>
      <c r="L826" s="148" t="s">
        <v>450</v>
      </c>
      <c r="M826" s="147" t="s">
        <v>99</v>
      </c>
      <c r="N826" s="146" t="s">
        <v>91</v>
      </c>
      <c r="O826" s="146">
        <v>1</v>
      </c>
      <c r="P826" s="148">
        <v>1</v>
      </c>
      <c r="Q826" s="148"/>
      <c r="R826" s="147"/>
      <c r="S826" s="149">
        <f>TABLAINV[[#This Row],[Conteo Físico]]-TABLAINV[[#This Row],[Cant. UND]]</f>
        <v>0</v>
      </c>
      <c r="T8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6" s="150" t="str">
        <f>IFERROR(IF(MOD(TABLAINV[[#This Row],[C]],2)=0,"PAR","IMPAR"),"Zona")</f>
        <v>IMPAR</v>
      </c>
      <c r="W826" s="151"/>
      <c r="X826" s="152">
        <f>IFERROR(IF(TABLAINV[[#This Row],[Cant. UND]]=0,TABLAINV[[#This Row],[PMV]]*TABLAINV[[#This Row],[Conteo Físico]],TABLAINV[[#This Row],[PMV]]*TABLAINV[[#This Row],[Cant. UND]]),0)</f>
        <v>0</v>
      </c>
      <c r="Y826" s="152">
        <f>IFERROR(ABS(TABLAINV[[#This Row],[PMV]]*TABLAINV[[#This Row],[Diferencia]]),0)</f>
        <v>0</v>
      </c>
      <c r="Z826" s="153" t="str">
        <f>IFERROR(VLOOKUP(TABLAINV[[#This Row],[Codigo Estado]],unds!O:P,2,0),"PEND.")</f>
        <v>N.A</v>
      </c>
      <c r="AA826" s="153" t="str">
        <f t="shared" si="43"/>
        <v>CD09</v>
      </c>
      <c r="AB826" s="159">
        <f t="shared" ca="1" si="44"/>
        <v>45828</v>
      </c>
    </row>
    <row r="827" spans="1:28" s="156" customFormat="1" ht="24" customHeight="1" x14ac:dyDescent="0.2">
      <c r="A827" s="157" t="str">
        <f t="shared" si="42"/>
        <v>MRC01</v>
      </c>
      <c r="B827" s="145" t="str">
        <f>IF(TABLAINV[[#This Row],[Z]]="","",D827&amp;"."&amp;TEXT(E827,"000")&amp;"."&amp;TEXT(F827,"000")&amp;"."&amp;TEXT(G827,"000"))</f>
        <v>MR.C01.231.002</v>
      </c>
      <c r="C827" s="146"/>
      <c r="D827" s="147" t="s">
        <v>95</v>
      </c>
      <c r="E827" s="147" t="s">
        <v>96</v>
      </c>
      <c r="F827" s="147">
        <v>231</v>
      </c>
      <c r="G827" s="147">
        <v>2</v>
      </c>
      <c r="H827" s="147">
        <v>560744003</v>
      </c>
      <c r="I827" s="147" t="s">
        <v>451</v>
      </c>
      <c r="J827" s="158">
        <v>1</v>
      </c>
      <c r="K827" s="147" t="s">
        <v>77</v>
      </c>
      <c r="L827" s="148" t="s">
        <v>115</v>
      </c>
      <c r="M827" s="147" t="s">
        <v>99</v>
      </c>
      <c r="N827" s="146" t="s">
        <v>91</v>
      </c>
      <c r="O827" s="146">
        <v>1</v>
      </c>
      <c r="P827" s="148">
        <v>1</v>
      </c>
      <c r="Q827" s="148"/>
      <c r="R827" s="147"/>
      <c r="S827" s="149">
        <f>TABLAINV[[#This Row],[Conteo Físico]]-TABLAINV[[#This Row],[Cant. UND]]</f>
        <v>0</v>
      </c>
      <c r="T8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7" s="150" t="str">
        <f>IFERROR(IF(MOD(TABLAINV[[#This Row],[C]],2)=0,"PAR","IMPAR"),"Zona")</f>
        <v>IMPAR</v>
      </c>
      <c r="W827" s="151"/>
      <c r="X827" s="152">
        <f>IFERROR(IF(TABLAINV[[#This Row],[Cant. UND]]=0,TABLAINV[[#This Row],[PMV]]*TABLAINV[[#This Row],[Conteo Físico]],TABLAINV[[#This Row],[PMV]]*TABLAINV[[#This Row],[Cant. UND]]),0)</f>
        <v>0</v>
      </c>
      <c r="Y827" s="152">
        <f>IFERROR(ABS(TABLAINV[[#This Row],[PMV]]*TABLAINV[[#This Row],[Diferencia]]),0)</f>
        <v>0</v>
      </c>
      <c r="Z827" s="153">
        <f>IFERROR(VLOOKUP(TABLAINV[[#This Row],[Codigo Estado]],unds!O:P,2,0),"PEND.")</f>
        <v>9995</v>
      </c>
      <c r="AA827" s="153" t="str">
        <f t="shared" si="43"/>
        <v>CD09</v>
      </c>
      <c r="AB827" s="159">
        <f t="shared" ca="1" si="44"/>
        <v>45828</v>
      </c>
    </row>
    <row r="828" spans="1:28" s="156" customFormat="1" ht="24" customHeight="1" x14ac:dyDescent="0.2">
      <c r="A828" s="157" t="str">
        <f t="shared" si="42"/>
        <v>MRC01</v>
      </c>
      <c r="B828" s="145" t="str">
        <f>IF(TABLAINV[[#This Row],[Z]]="","",D828&amp;"."&amp;TEXT(E828,"000")&amp;"."&amp;TEXT(F828,"000")&amp;"."&amp;TEXT(G828,"000"))</f>
        <v>MR.C01.231.002</v>
      </c>
      <c r="C828" s="146"/>
      <c r="D828" s="147" t="s">
        <v>95</v>
      </c>
      <c r="E828" s="147" t="s">
        <v>96</v>
      </c>
      <c r="F828" s="147">
        <v>231</v>
      </c>
      <c r="G828" s="147">
        <v>2</v>
      </c>
      <c r="H828" s="147">
        <v>574669</v>
      </c>
      <c r="I828" s="147" t="s">
        <v>452</v>
      </c>
      <c r="J828" s="158">
        <v>1</v>
      </c>
      <c r="K828" s="147" t="s">
        <v>77</v>
      </c>
      <c r="L828" s="148" t="s">
        <v>117</v>
      </c>
      <c r="M828" s="147" t="s">
        <v>99</v>
      </c>
      <c r="N828" s="146" t="s">
        <v>91</v>
      </c>
      <c r="O828" s="146">
        <v>1</v>
      </c>
      <c r="P828" s="148">
        <v>1</v>
      </c>
      <c r="Q828" s="148"/>
      <c r="R828" s="147"/>
      <c r="S828" s="149">
        <f>TABLAINV[[#This Row],[Conteo Físico]]-TABLAINV[[#This Row],[Cant. UND]]</f>
        <v>0</v>
      </c>
      <c r="T8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8" s="150" t="str">
        <f>IFERROR(IF(MOD(TABLAINV[[#This Row],[C]],2)=0,"PAR","IMPAR"),"Zona")</f>
        <v>IMPAR</v>
      </c>
      <c r="W828" s="151"/>
      <c r="X828" s="152">
        <f>IFERROR(IF(TABLAINV[[#This Row],[Cant. UND]]=0,TABLAINV[[#This Row],[PMV]]*TABLAINV[[#This Row],[Conteo Físico]],TABLAINV[[#This Row],[PMV]]*TABLAINV[[#This Row],[Cant. UND]]),0)</f>
        <v>0</v>
      </c>
      <c r="Y828" s="152">
        <f>IFERROR(ABS(TABLAINV[[#This Row],[PMV]]*TABLAINV[[#This Row],[Diferencia]]),0)</f>
        <v>0</v>
      </c>
      <c r="Z828" s="153">
        <f>IFERROR(VLOOKUP(TABLAINV[[#This Row],[Codigo Estado]],unds!O:P,2,0),"PEND.")</f>
        <v>9995</v>
      </c>
      <c r="AA828" s="153" t="str">
        <f t="shared" si="43"/>
        <v>CD09</v>
      </c>
      <c r="AB828" s="159">
        <f t="shared" ca="1" si="44"/>
        <v>45828</v>
      </c>
    </row>
    <row r="829" spans="1:28" s="156" customFormat="1" ht="24" customHeight="1" x14ac:dyDescent="0.2">
      <c r="A829" s="157" t="str">
        <f t="shared" si="42"/>
        <v>MRC01</v>
      </c>
      <c r="B829" s="145" t="str">
        <f>IF(TABLAINV[[#This Row],[Z]]="","",D829&amp;"."&amp;TEXT(E829,"000")&amp;"."&amp;TEXT(F829,"000")&amp;"."&amp;TEXT(G829,"000"))</f>
        <v>MR.C01.231.002</v>
      </c>
      <c r="C829" s="146"/>
      <c r="D829" s="147" t="s">
        <v>95</v>
      </c>
      <c r="E829" s="147" t="s">
        <v>96</v>
      </c>
      <c r="F829" s="147">
        <v>231</v>
      </c>
      <c r="G829" s="147">
        <v>2</v>
      </c>
      <c r="H829" s="147">
        <v>59393002</v>
      </c>
      <c r="I829" s="147" t="s">
        <v>453</v>
      </c>
      <c r="J829" s="158">
        <v>1</v>
      </c>
      <c r="K829" s="147" t="s">
        <v>65</v>
      </c>
      <c r="L829" s="148" t="s">
        <v>110</v>
      </c>
      <c r="M829" s="147" t="s">
        <v>111</v>
      </c>
      <c r="N829" s="146" t="s">
        <v>91</v>
      </c>
      <c r="O829" s="146">
        <v>1</v>
      </c>
      <c r="P829" s="148">
        <v>1</v>
      </c>
      <c r="Q829" s="148"/>
      <c r="R829" s="147"/>
      <c r="S829" s="149">
        <f>TABLAINV[[#This Row],[Conteo Físico]]-TABLAINV[[#This Row],[Cant. UND]]</f>
        <v>0</v>
      </c>
      <c r="T8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9" s="150" t="str">
        <f>IFERROR(IF(MOD(TABLAINV[[#This Row],[C]],2)=0,"PAR","IMPAR"),"Zona")</f>
        <v>IMPAR</v>
      </c>
      <c r="W829" s="151"/>
      <c r="X829" s="152">
        <f>IFERROR(IF(TABLAINV[[#This Row],[Cant. UND]]=0,TABLAINV[[#This Row],[PMV]]*TABLAINV[[#This Row],[Conteo Físico]],TABLAINV[[#This Row],[PMV]]*TABLAINV[[#This Row],[Cant. UND]]),0)</f>
        <v>0</v>
      </c>
      <c r="Y829" s="152">
        <f>IFERROR(ABS(TABLAINV[[#This Row],[PMV]]*TABLAINV[[#This Row],[Diferencia]]),0)</f>
        <v>0</v>
      </c>
      <c r="Z829" s="153" t="str">
        <f>IFERROR(VLOOKUP(TABLAINV[[#This Row],[Codigo Estado]],unds!O:P,2,0),"PEND.")</f>
        <v>N.A</v>
      </c>
      <c r="AA829" s="153" t="str">
        <f t="shared" si="43"/>
        <v>CD09</v>
      </c>
      <c r="AB829" s="159">
        <f t="shared" ca="1" si="44"/>
        <v>45828</v>
      </c>
    </row>
    <row r="830" spans="1:28" s="156" customFormat="1" ht="24" customHeight="1" x14ac:dyDescent="0.2">
      <c r="A830" s="157" t="str">
        <f t="shared" si="42"/>
        <v>MRC01</v>
      </c>
      <c r="B830" s="145" t="str">
        <f>IF(TABLAINV[[#This Row],[Z]]="","",D830&amp;"."&amp;TEXT(E830,"000")&amp;"."&amp;TEXT(F830,"000")&amp;"."&amp;TEXT(G830,"000"))</f>
        <v>MR.C01.231.002</v>
      </c>
      <c r="C830" s="146"/>
      <c r="D830" s="147" t="s">
        <v>95</v>
      </c>
      <c r="E830" s="147" t="s">
        <v>96</v>
      </c>
      <c r="F830" s="147">
        <v>231</v>
      </c>
      <c r="G830" s="147">
        <v>2</v>
      </c>
      <c r="H830" s="147">
        <v>59505002</v>
      </c>
      <c r="I830" s="147" t="s">
        <v>194</v>
      </c>
      <c r="J830" s="158">
        <v>1</v>
      </c>
      <c r="K830" s="147" t="s">
        <v>65</v>
      </c>
      <c r="L830" s="148" t="s">
        <v>98</v>
      </c>
      <c r="M830" s="147" t="s">
        <v>99</v>
      </c>
      <c r="N830" s="146" t="s">
        <v>91</v>
      </c>
      <c r="O830" s="146">
        <v>1</v>
      </c>
      <c r="P830" s="148">
        <v>1</v>
      </c>
      <c r="Q830" s="148"/>
      <c r="R830" s="147"/>
      <c r="S830" s="149">
        <f>TABLAINV[[#This Row],[Conteo Físico]]-TABLAINV[[#This Row],[Cant. UND]]</f>
        <v>0</v>
      </c>
      <c r="T8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0" s="150" t="str">
        <f>IFERROR(IF(MOD(TABLAINV[[#This Row],[C]],2)=0,"PAR","IMPAR"),"Zona")</f>
        <v>IMPAR</v>
      </c>
      <c r="W830" s="151"/>
      <c r="X830" s="152">
        <f>IFERROR(IF(TABLAINV[[#This Row],[Cant. UND]]=0,TABLAINV[[#This Row],[PMV]]*TABLAINV[[#This Row],[Conteo Físico]],TABLAINV[[#This Row],[PMV]]*TABLAINV[[#This Row],[Cant. UND]]),0)</f>
        <v>0</v>
      </c>
      <c r="Y830" s="152">
        <f>IFERROR(ABS(TABLAINV[[#This Row],[PMV]]*TABLAINV[[#This Row],[Diferencia]]),0)</f>
        <v>0</v>
      </c>
      <c r="Z830" s="153" t="str">
        <f>IFERROR(VLOOKUP(TABLAINV[[#This Row],[Codigo Estado]],unds!O:P,2,0),"PEND.")</f>
        <v>N.A</v>
      </c>
      <c r="AA830" s="153" t="str">
        <f t="shared" si="43"/>
        <v>CD09</v>
      </c>
      <c r="AB830" s="159">
        <f t="shared" ca="1" si="44"/>
        <v>45828</v>
      </c>
    </row>
    <row r="831" spans="1:28" s="156" customFormat="1" ht="24" customHeight="1" x14ac:dyDescent="0.2">
      <c r="A831" s="157" t="str">
        <f t="shared" si="42"/>
        <v>MRC01</v>
      </c>
      <c r="B831" s="145" t="str">
        <f>IF(TABLAINV[[#This Row],[Z]]="","",D831&amp;"."&amp;TEXT(E831,"000")&amp;"."&amp;TEXT(F831,"000")&amp;"."&amp;TEXT(G831,"000"))</f>
        <v>MR.C01.231.002</v>
      </c>
      <c r="C831" s="146"/>
      <c r="D831" s="147" t="s">
        <v>95</v>
      </c>
      <c r="E831" s="147" t="s">
        <v>96</v>
      </c>
      <c r="F831" s="147">
        <v>231</v>
      </c>
      <c r="G831" s="147">
        <v>2</v>
      </c>
      <c r="H831" s="147">
        <v>702668</v>
      </c>
      <c r="I831" s="147" t="s">
        <v>454</v>
      </c>
      <c r="J831" s="158">
        <v>1</v>
      </c>
      <c r="K831" s="147" t="s">
        <v>65</v>
      </c>
      <c r="L831" s="148" t="s">
        <v>164</v>
      </c>
      <c r="M831" s="147" t="s">
        <v>99</v>
      </c>
      <c r="N831" s="146" t="s">
        <v>91</v>
      </c>
      <c r="O831" s="146">
        <v>1</v>
      </c>
      <c r="P831" s="148">
        <v>1</v>
      </c>
      <c r="Q831" s="148"/>
      <c r="R831" s="147"/>
      <c r="S831" s="149">
        <f>TABLAINV[[#This Row],[Conteo Físico]]-TABLAINV[[#This Row],[Cant. UND]]</f>
        <v>0</v>
      </c>
      <c r="T8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1" s="150" t="str">
        <f>IFERROR(IF(MOD(TABLAINV[[#This Row],[C]],2)=0,"PAR","IMPAR"),"Zona")</f>
        <v>IMPAR</v>
      </c>
      <c r="W831" s="151"/>
      <c r="X831" s="152">
        <f>IFERROR(IF(TABLAINV[[#This Row],[Cant. UND]]=0,TABLAINV[[#This Row],[PMV]]*TABLAINV[[#This Row],[Conteo Físico]],TABLAINV[[#This Row],[PMV]]*TABLAINV[[#This Row],[Cant. UND]]),0)</f>
        <v>0</v>
      </c>
      <c r="Y831" s="152">
        <f>IFERROR(ABS(TABLAINV[[#This Row],[PMV]]*TABLAINV[[#This Row],[Diferencia]]),0)</f>
        <v>0</v>
      </c>
      <c r="Z831" s="153" t="str">
        <f>IFERROR(VLOOKUP(TABLAINV[[#This Row],[Codigo Estado]],unds!O:P,2,0),"PEND.")</f>
        <v>N.A</v>
      </c>
      <c r="AA831" s="153" t="str">
        <f t="shared" si="43"/>
        <v>CD09</v>
      </c>
      <c r="AB831" s="159">
        <f t="shared" ca="1" si="44"/>
        <v>45828</v>
      </c>
    </row>
    <row r="832" spans="1:28" s="156" customFormat="1" ht="24" customHeight="1" x14ac:dyDescent="0.2">
      <c r="A832" s="157" t="str">
        <f t="shared" si="42"/>
        <v>MRC01</v>
      </c>
      <c r="B832" s="145" t="str">
        <f>IF(TABLAINV[[#This Row],[Z]]="","",D832&amp;"."&amp;TEXT(E832,"000")&amp;"."&amp;TEXT(F832,"000")&amp;"."&amp;TEXT(G832,"000"))</f>
        <v>MR.C01.231.002</v>
      </c>
      <c r="C832" s="146"/>
      <c r="D832" s="147" t="s">
        <v>95</v>
      </c>
      <c r="E832" s="147" t="s">
        <v>96</v>
      </c>
      <c r="F832" s="147">
        <v>231</v>
      </c>
      <c r="G832" s="147">
        <v>2</v>
      </c>
      <c r="H832" s="147">
        <v>735373003</v>
      </c>
      <c r="I832" s="147" t="s">
        <v>224</v>
      </c>
      <c r="J832" s="158">
        <v>1</v>
      </c>
      <c r="K832" s="147" t="s">
        <v>77</v>
      </c>
      <c r="L832" s="148" t="s">
        <v>113</v>
      </c>
      <c r="M832" s="147" t="s">
        <v>99</v>
      </c>
      <c r="N832" s="146" t="s">
        <v>91</v>
      </c>
      <c r="O832" s="146">
        <v>1</v>
      </c>
      <c r="P832" s="148">
        <v>1</v>
      </c>
      <c r="Q832" s="148"/>
      <c r="R832" s="147"/>
      <c r="S832" s="149">
        <f>TABLAINV[[#This Row],[Conteo Físico]]-TABLAINV[[#This Row],[Cant. UND]]</f>
        <v>0</v>
      </c>
      <c r="T8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2" s="150" t="str">
        <f>IFERROR(IF(MOD(TABLAINV[[#This Row],[C]],2)=0,"PAR","IMPAR"),"Zona")</f>
        <v>IMPAR</v>
      </c>
      <c r="W832" s="151"/>
      <c r="X832" s="152">
        <f>IFERROR(IF(TABLAINV[[#This Row],[Cant. UND]]=0,TABLAINV[[#This Row],[PMV]]*TABLAINV[[#This Row],[Conteo Físico]],TABLAINV[[#This Row],[PMV]]*TABLAINV[[#This Row],[Cant. UND]]),0)</f>
        <v>0</v>
      </c>
      <c r="Y832" s="152">
        <f>IFERROR(ABS(TABLAINV[[#This Row],[PMV]]*TABLAINV[[#This Row],[Diferencia]]),0)</f>
        <v>0</v>
      </c>
      <c r="Z832" s="153">
        <f>IFERROR(VLOOKUP(TABLAINV[[#This Row],[Codigo Estado]],unds!O:P,2,0),"PEND.")</f>
        <v>9995</v>
      </c>
      <c r="AA832" s="153" t="str">
        <f t="shared" si="43"/>
        <v>CD09</v>
      </c>
      <c r="AB832" s="159">
        <f t="shared" ca="1" si="44"/>
        <v>45828</v>
      </c>
    </row>
    <row r="833" spans="1:28" s="156" customFormat="1" ht="24" customHeight="1" x14ac:dyDescent="0.2">
      <c r="A833" s="157" t="str">
        <f t="shared" si="42"/>
        <v>MRC01</v>
      </c>
      <c r="B833" s="145" t="str">
        <f>IF(TABLAINV[[#This Row],[Z]]="","",D833&amp;"."&amp;TEXT(E833,"000")&amp;"."&amp;TEXT(F833,"000")&amp;"."&amp;TEXT(G833,"000"))</f>
        <v>MR.C01.231.002</v>
      </c>
      <c r="C833" s="146"/>
      <c r="D833" s="147" t="s">
        <v>95</v>
      </c>
      <c r="E833" s="147" t="s">
        <v>96</v>
      </c>
      <c r="F833" s="147">
        <v>231</v>
      </c>
      <c r="G833" s="147">
        <v>2</v>
      </c>
      <c r="H833" s="147">
        <v>736119</v>
      </c>
      <c r="I833" s="147" t="s">
        <v>289</v>
      </c>
      <c r="J833" s="158">
        <v>1</v>
      </c>
      <c r="K833" s="147" t="s">
        <v>65</v>
      </c>
      <c r="L833" s="148" t="s">
        <v>98</v>
      </c>
      <c r="M833" s="147" t="s">
        <v>99</v>
      </c>
      <c r="N833" s="146" t="s">
        <v>91</v>
      </c>
      <c r="O833" s="146">
        <v>1</v>
      </c>
      <c r="P833" s="148">
        <v>1</v>
      </c>
      <c r="Q833" s="148"/>
      <c r="R833" s="147"/>
      <c r="S833" s="149">
        <f>TABLAINV[[#This Row],[Conteo Físico]]-TABLAINV[[#This Row],[Cant. UND]]</f>
        <v>0</v>
      </c>
      <c r="T8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3" s="150" t="str">
        <f>IFERROR(IF(MOD(TABLAINV[[#This Row],[C]],2)=0,"PAR","IMPAR"),"Zona")</f>
        <v>IMPAR</v>
      </c>
      <c r="W833" s="151"/>
      <c r="X833" s="152">
        <f>IFERROR(IF(TABLAINV[[#This Row],[Cant. UND]]=0,TABLAINV[[#This Row],[PMV]]*TABLAINV[[#This Row],[Conteo Físico]],TABLAINV[[#This Row],[PMV]]*TABLAINV[[#This Row],[Cant. UND]]),0)</f>
        <v>0</v>
      </c>
      <c r="Y833" s="152">
        <f>IFERROR(ABS(TABLAINV[[#This Row],[PMV]]*TABLAINV[[#This Row],[Diferencia]]),0)</f>
        <v>0</v>
      </c>
      <c r="Z833" s="153" t="str">
        <f>IFERROR(VLOOKUP(TABLAINV[[#This Row],[Codigo Estado]],unds!O:P,2,0),"PEND.")</f>
        <v>N.A</v>
      </c>
      <c r="AA833" s="153" t="str">
        <f t="shared" si="43"/>
        <v>CD09</v>
      </c>
      <c r="AB833" s="159">
        <f t="shared" ca="1" si="44"/>
        <v>45828</v>
      </c>
    </row>
    <row r="834" spans="1:28" s="156" customFormat="1" ht="24" customHeight="1" x14ac:dyDescent="0.2">
      <c r="A834" s="157" t="str">
        <f t="shared" si="42"/>
        <v>MRC01</v>
      </c>
      <c r="B834" s="145" t="str">
        <f>IF(TABLAINV[[#This Row],[Z]]="","",D834&amp;"."&amp;TEXT(E834,"000")&amp;"."&amp;TEXT(F834,"000")&amp;"."&amp;TEXT(G834,"000"))</f>
        <v>MR.C01.231.002</v>
      </c>
      <c r="C834" s="146"/>
      <c r="D834" s="147" t="s">
        <v>95</v>
      </c>
      <c r="E834" s="147" t="s">
        <v>96</v>
      </c>
      <c r="F834" s="147">
        <v>231</v>
      </c>
      <c r="G834" s="147">
        <v>2</v>
      </c>
      <c r="H834" s="147">
        <v>754393</v>
      </c>
      <c r="I834" s="147" t="s">
        <v>243</v>
      </c>
      <c r="J834" s="158">
        <v>2</v>
      </c>
      <c r="K834" s="147" t="s">
        <v>65</v>
      </c>
      <c r="L834" s="148" t="s">
        <v>244</v>
      </c>
      <c r="M834" s="147" t="s">
        <v>99</v>
      </c>
      <c r="N834" s="146" t="s">
        <v>91</v>
      </c>
      <c r="O834" s="146">
        <v>2</v>
      </c>
      <c r="P834" s="148">
        <v>2</v>
      </c>
      <c r="Q834" s="148"/>
      <c r="R834" s="147"/>
      <c r="S834" s="149">
        <f>TABLAINV[[#This Row],[Conteo Físico]]-TABLAINV[[#This Row],[Cant. UND]]</f>
        <v>0</v>
      </c>
      <c r="T8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4" s="150" t="str">
        <f>IFERROR(IF(MOD(TABLAINV[[#This Row],[C]],2)=0,"PAR","IMPAR"),"Zona")</f>
        <v>IMPAR</v>
      </c>
      <c r="W834" s="151"/>
      <c r="X834" s="152">
        <f>IFERROR(IF(TABLAINV[[#This Row],[Cant. UND]]=0,TABLAINV[[#This Row],[PMV]]*TABLAINV[[#This Row],[Conteo Físico]],TABLAINV[[#This Row],[PMV]]*TABLAINV[[#This Row],[Cant. UND]]),0)</f>
        <v>0</v>
      </c>
      <c r="Y834" s="152">
        <f>IFERROR(ABS(TABLAINV[[#This Row],[PMV]]*TABLAINV[[#This Row],[Diferencia]]),0)</f>
        <v>0</v>
      </c>
      <c r="Z834" s="153" t="str">
        <f>IFERROR(VLOOKUP(TABLAINV[[#This Row],[Codigo Estado]],unds!O:P,2,0),"PEND.")</f>
        <v>N.A</v>
      </c>
      <c r="AA834" s="153" t="str">
        <f t="shared" si="43"/>
        <v>CD09</v>
      </c>
      <c r="AB834" s="159">
        <f t="shared" ca="1" si="44"/>
        <v>45828</v>
      </c>
    </row>
    <row r="835" spans="1:28" s="156" customFormat="1" ht="24" customHeight="1" x14ac:dyDescent="0.2">
      <c r="A835" s="157" t="str">
        <f t="shared" si="42"/>
        <v>MRC01</v>
      </c>
      <c r="B835" s="145" t="str">
        <f>IF(TABLAINV[[#This Row],[Z]]="","",D835&amp;"."&amp;TEXT(E835,"000")&amp;"."&amp;TEXT(F835,"000")&amp;"."&amp;TEXT(G835,"000"))</f>
        <v>MR.C01.231.002</v>
      </c>
      <c r="C835" s="146"/>
      <c r="D835" s="147" t="s">
        <v>95</v>
      </c>
      <c r="E835" s="147" t="s">
        <v>96</v>
      </c>
      <c r="F835" s="147">
        <v>231</v>
      </c>
      <c r="G835" s="147">
        <v>2</v>
      </c>
      <c r="H835" s="147">
        <v>759711</v>
      </c>
      <c r="I835" s="147" t="s">
        <v>455</v>
      </c>
      <c r="J835" s="158">
        <v>2</v>
      </c>
      <c r="K835" s="147" t="s">
        <v>65</v>
      </c>
      <c r="L835" s="148" t="s">
        <v>456</v>
      </c>
      <c r="M835" s="147" t="s">
        <v>99</v>
      </c>
      <c r="N835" s="146" t="s">
        <v>91</v>
      </c>
      <c r="O835" s="146">
        <v>2</v>
      </c>
      <c r="P835" s="148">
        <v>2</v>
      </c>
      <c r="Q835" s="148"/>
      <c r="R835" s="147"/>
      <c r="S835" s="149">
        <f>TABLAINV[[#This Row],[Conteo Físico]]-TABLAINV[[#This Row],[Cant. UND]]</f>
        <v>0</v>
      </c>
      <c r="T8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5" s="150" t="str">
        <f>IFERROR(IF(MOD(TABLAINV[[#This Row],[C]],2)=0,"PAR","IMPAR"),"Zona")</f>
        <v>IMPAR</v>
      </c>
      <c r="W835" s="151"/>
      <c r="X835" s="152">
        <f>IFERROR(IF(TABLAINV[[#This Row],[Cant. UND]]=0,TABLAINV[[#This Row],[PMV]]*TABLAINV[[#This Row],[Conteo Físico]],TABLAINV[[#This Row],[PMV]]*TABLAINV[[#This Row],[Cant. UND]]),0)</f>
        <v>0</v>
      </c>
      <c r="Y835" s="152">
        <f>IFERROR(ABS(TABLAINV[[#This Row],[PMV]]*TABLAINV[[#This Row],[Diferencia]]),0)</f>
        <v>0</v>
      </c>
      <c r="Z835" s="153" t="str">
        <f>IFERROR(VLOOKUP(TABLAINV[[#This Row],[Codigo Estado]],unds!O:P,2,0),"PEND.")</f>
        <v>N.A</v>
      </c>
      <c r="AA835" s="153" t="str">
        <f t="shared" si="43"/>
        <v>CD09</v>
      </c>
      <c r="AB835" s="159">
        <f t="shared" ca="1" si="44"/>
        <v>45828</v>
      </c>
    </row>
    <row r="836" spans="1:28" s="156" customFormat="1" ht="24" customHeight="1" x14ac:dyDescent="0.2">
      <c r="A836" s="157" t="str">
        <f t="shared" si="42"/>
        <v>MRC01</v>
      </c>
      <c r="B836" s="145" t="str">
        <f>IF(TABLAINV[[#This Row],[Z]]="","",D836&amp;"."&amp;TEXT(E836,"000")&amp;"."&amp;TEXT(F836,"000")&amp;"."&amp;TEXT(G836,"000"))</f>
        <v>MR.C01.231.002</v>
      </c>
      <c r="C836" s="146"/>
      <c r="D836" s="147" t="s">
        <v>95</v>
      </c>
      <c r="E836" s="147" t="s">
        <v>96</v>
      </c>
      <c r="F836" s="147">
        <v>231</v>
      </c>
      <c r="G836" s="147">
        <v>2</v>
      </c>
      <c r="H836" s="147">
        <v>759829003</v>
      </c>
      <c r="I836" s="147" t="s">
        <v>457</v>
      </c>
      <c r="J836" s="158">
        <v>12</v>
      </c>
      <c r="K836" s="147" t="s">
        <v>65</v>
      </c>
      <c r="L836" s="148" t="s">
        <v>115</v>
      </c>
      <c r="M836" s="147" t="s">
        <v>99</v>
      </c>
      <c r="N836" s="146" t="s">
        <v>91</v>
      </c>
      <c r="O836" s="146">
        <v>12</v>
      </c>
      <c r="P836" s="148">
        <v>12</v>
      </c>
      <c r="Q836" s="148"/>
      <c r="R836" s="147"/>
      <c r="S836" s="149">
        <f>TABLAINV[[#This Row],[Conteo Físico]]-TABLAINV[[#This Row],[Cant. UND]]</f>
        <v>0</v>
      </c>
      <c r="T8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6" s="150" t="str">
        <f>IFERROR(IF(MOD(TABLAINV[[#This Row],[C]],2)=0,"PAR","IMPAR"),"Zona")</f>
        <v>IMPAR</v>
      </c>
      <c r="W836" s="151"/>
      <c r="X836" s="152">
        <f>IFERROR(IF(TABLAINV[[#This Row],[Cant. UND]]=0,TABLAINV[[#This Row],[PMV]]*TABLAINV[[#This Row],[Conteo Físico]],TABLAINV[[#This Row],[PMV]]*TABLAINV[[#This Row],[Cant. UND]]),0)</f>
        <v>0</v>
      </c>
      <c r="Y836" s="152">
        <f>IFERROR(ABS(TABLAINV[[#This Row],[PMV]]*TABLAINV[[#This Row],[Diferencia]]),0)</f>
        <v>0</v>
      </c>
      <c r="Z836" s="153" t="str">
        <f>IFERROR(VLOOKUP(TABLAINV[[#This Row],[Codigo Estado]],unds!O:P,2,0),"PEND.")</f>
        <v>N.A</v>
      </c>
      <c r="AA836" s="153" t="str">
        <f t="shared" si="43"/>
        <v>CD09</v>
      </c>
      <c r="AB836" s="159">
        <f t="shared" ca="1" si="44"/>
        <v>45828</v>
      </c>
    </row>
    <row r="837" spans="1:28" s="156" customFormat="1" ht="24" customHeight="1" x14ac:dyDescent="0.2">
      <c r="A837" s="157" t="str">
        <f t="shared" si="42"/>
        <v>MRC01</v>
      </c>
      <c r="B837" s="145" t="str">
        <f>IF(TABLAINV[[#This Row],[Z]]="","",D837&amp;"."&amp;TEXT(E837,"000")&amp;"."&amp;TEXT(F837,"000")&amp;"."&amp;TEXT(G837,"000"))</f>
        <v>MR.C01.231.002</v>
      </c>
      <c r="C837" s="146"/>
      <c r="D837" s="147" t="s">
        <v>95</v>
      </c>
      <c r="E837" s="147" t="s">
        <v>96</v>
      </c>
      <c r="F837" s="147">
        <v>231</v>
      </c>
      <c r="G837" s="147">
        <v>2</v>
      </c>
      <c r="H837" s="147">
        <v>789726</v>
      </c>
      <c r="I837" s="147" t="s">
        <v>208</v>
      </c>
      <c r="J837" s="158">
        <v>1</v>
      </c>
      <c r="K837" s="147" t="s">
        <v>65</v>
      </c>
      <c r="L837" s="148" t="s">
        <v>98</v>
      </c>
      <c r="M837" s="147" t="s">
        <v>99</v>
      </c>
      <c r="N837" s="146" t="s">
        <v>91</v>
      </c>
      <c r="O837" s="146">
        <v>1</v>
      </c>
      <c r="P837" s="148">
        <v>1</v>
      </c>
      <c r="Q837" s="148"/>
      <c r="R837" s="147"/>
      <c r="S837" s="149">
        <f>TABLAINV[[#This Row],[Conteo Físico]]-TABLAINV[[#This Row],[Cant. UND]]</f>
        <v>0</v>
      </c>
      <c r="T8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7" s="150" t="str">
        <f>IFERROR(IF(MOD(TABLAINV[[#This Row],[C]],2)=0,"PAR","IMPAR"),"Zona")</f>
        <v>IMPAR</v>
      </c>
      <c r="W837" s="151"/>
      <c r="X837" s="152">
        <f>IFERROR(IF(TABLAINV[[#This Row],[Cant. UND]]=0,TABLAINV[[#This Row],[PMV]]*TABLAINV[[#This Row],[Conteo Físico]],TABLAINV[[#This Row],[PMV]]*TABLAINV[[#This Row],[Cant. UND]]),0)</f>
        <v>0</v>
      </c>
      <c r="Y837" s="152">
        <f>IFERROR(ABS(TABLAINV[[#This Row],[PMV]]*TABLAINV[[#This Row],[Diferencia]]),0)</f>
        <v>0</v>
      </c>
      <c r="Z837" s="153" t="str">
        <f>IFERROR(VLOOKUP(TABLAINV[[#This Row],[Codigo Estado]],unds!O:P,2,0),"PEND.")</f>
        <v>N.A</v>
      </c>
      <c r="AA837" s="153" t="str">
        <f t="shared" si="43"/>
        <v>CD09</v>
      </c>
      <c r="AB837" s="159">
        <f t="shared" ca="1" si="44"/>
        <v>45828</v>
      </c>
    </row>
    <row r="838" spans="1:28" s="156" customFormat="1" ht="24" customHeight="1" x14ac:dyDescent="0.2">
      <c r="A838" s="157" t="str">
        <f t="shared" si="42"/>
        <v>MRC01</v>
      </c>
      <c r="B838" s="145" t="str">
        <f>IF(TABLAINV[[#This Row],[Z]]="","",D838&amp;"."&amp;TEXT(E838,"000")&amp;"."&amp;TEXT(F838,"000")&amp;"."&amp;TEXT(G838,"000"))</f>
        <v>MR.C01.231.002</v>
      </c>
      <c r="C838" s="146"/>
      <c r="D838" s="147" t="s">
        <v>95</v>
      </c>
      <c r="E838" s="147" t="s">
        <v>96</v>
      </c>
      <c r="F838" s="147">
        <v>231</v>
      </c>
      <c r="G838" s="147">
        <v>2</v>
      </c>
      <c r="H838" s="147">
        <v>794887</v>
      </c>
      <c r="I838" s="147" t="s">
        <v>458</v>
      </c>
      <c r="J838" s="158">
        <v>1</v>
      </c>
      <c r="K838" s="147" t="s">
        <v>65</v>
      </c>
      <c r="L838" s="148" t="s">
        <v>115</v>
      </c>
      <c r="M838" s="147" t="s">
        <v>99</v>
      </c>
      <c r="N838" s="146" t="s">
        <v>91</v>
      </c>
      <c r="O838" s="146">
        <v>1</v>
      </c>
      <c r="P838" s="148">
        <v>1</v>
      </c>
      <c r="Q838" s="148"/>
      <c r="R838" s="147"/>
      <c r="S838" s="149">
        <f>TABLAINV[[#This Row],[Conteo Físico]]-TABLAINV[[#This Row],[Cant. UND]]</f>
        <v>0</v>
      </c>
      <c r="T8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8" s="150" t="str">
        <f>IFERROR(IF(MOD(TABLAINV[[#This Row],[C]],2)=0,"PAR","IMPAR"),"Zona")</f>
        <v>IMPAR</v>
      </c>
      <c r="W838" s="151"/>
      <c r="X838" s="152">
        <f>IFERROR(IF(TABLAINV[[#This Row],[Cant. UND]]=0,TABLAINV[[#This Row],[PMV]]*TABLAINV[[#This Row],[Conteo Físico]],TABLAINV[[#This Row],[PMV]]*TABLAINV[[#This Row],[Cant. UND]]),0)</f>
        <v>0</v>
      </c>
      <c r="Y838" s="152">
        <f>IFERROR(ABS(TABLAINV[[#This Row],[PMV]]*TABLAINV[[#This Row],[Diferencia]]),0)</f>
        <v>0</v>
      </c>
      <c r="Z838" s="153" t="str">
        <f>IFERROR(VLOOKUP(TABLAINV[[#This Row],[Codigo Estado]],unds!O:P,2,0),"PEND.")</f>
        <v>N.A</v>
      </c>
      <c r="AA838" s="153" t="str">
        <f t="shared" si="43"/>
        <v>CD09</v>
      </c>
      <c r="AB838" s="159">
        <f t="shared" ca="1" si="44"/>
        <v>45828</v>
      </c>
    </row>
    <row r="839" spans="1:28" s="156" customFormat="1" ht="24" customHeight="1" x14ac:dyDescent="0.2">
      <c r="A839" s="157" t="str">
        <f t="shared" si="42"/>
        <v>MRC01</v>
      </c>
      <c r="B839" s="145" t="str">
        <f>IF(TABLAINV[[#This Row],[Z]]="","",D839&amp;"."&amp;TEXT(E839,"000")&amp;"."&amp;TEXT(F839,"000")&amp;"."&amp;TEXT(G839,"000"))</f>
        <v>MR.C01.231.002</v>
      </c>
      <c r="C839" s="146"/>
      <c r="D839" s="147" t="s">
        <v>95</v>
      </c>
      <c r="E839" s="147" t="s">
        <v>96</v>
      </c>
      <c r="F839" s="147">
        <v>231</v>
      </c>
      <c r="G839" s="147">
        <v>2</v>
      </c>
      <c r="H839" s="147">
        <v>82824</v>
      </c>
      <c r="I839" s="147" t="s">
        <v>459</v>
      </c>
      <c r="J839" s="158">
        <v>11</v>
      </c>
      <c r="K839" s="147" t="s">
        <v>77</v>
      </c>
      <c r="L839" s="148" t="s">
        <v>115</v>
      </c>
      <c r="M839" s="147" t="s">
        <v>99</v>
      </c>
      <c r="N839" s="146" t="s">
        <v>91</v>
      </c>
      <c r="O839" s="146">
        <v>11</v>
      </c>
      <c r="P839" s="148">
        <v>11</v>
      </c>
      <c r="Q839" s="148"/>
      <c r="R839" s="147"/>
      <c r="S839" s="149">
        <f>TABLAINV[[#This Row],[Conteo Físico]]-TABLAINV[[#This Row],[Cant. UND]]</f>
        <v>0</v>
      </c>
      <c r="T8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9" s="150" t="str">
        <f>IFERROR(IF(MOD(TABLAINV[[#This Row],[C]],2)=0,"PAR","IMPAR"),"Zona")</f>
        <v>IMPAR</v>
      </c>
      <c r="W839" s="151"/>
      <c r="X839" s="152">
        <f>IFERROR(IF(TABLAINV[[#This Row],[Cant. UND]]=0,TABLAINV[[#This Row],[PMV]]*TABLAINV[[#This Row],[Conteo Físico]],TABLAINV[[#This Row],[PMV]]*TABLAINV[[#This Row],[Cant. UND]]),0)</f>
        <v>0</v>
      </c>
      <c r="Y839" s="152">
        <f>IFERROR(ABS(TABLAINV[[#This Row],[PMV]]*TABLAINV[[#This Row],[Diferencia]]),0)</f>
        <v>0</v>
      </c>
      <c r="Z839" s="153">
        <f>IFERROR(VLOOKUP(TABLAINV[[#This Row],[Codigo Estado]],unds!O:P,2,0),"PEND.")</f>
        <v>9995</v>
      </c>
      <c r="AA839" s="153" t="str">
        <f t="shared" si="43"/>
        <v>CD09</v>
      </c>
      <c r="AB839" s="159">
        <f t="shared" ca="1" si="44"/>
        <v>45828</v>
      </c>
    </row>
    <row r="840" spans="1:28" s="156" customFormat="1" ht="24" customHeight="1" x14ac:dyDescent="0.2">
      <c r="A840" s="157" t="str">
        <f t="shared" si="42"/>
        <v>MRC01</v>
      </c>
      <c r="B840" s="145" t="str">
        <f>IF(TABLAINV[[#This Row],[Z]]="","",D840&amp;"."&amp;TEXT(E840,"000")&amp;"."&amp;TEXT(F840,"000")&amp;"."&amp;TEXT(G840,"000"))</f>
        <v>MR.C01.231.002</v>
      </c>
      <c r="C840" s="146"/>
      <c r="D840" s="147" t="s">
        <v>95</v>
      </c>
      <c r="E840" s="147" t="s">
        <v>96</v>
      </c>
      <c r="F840" s="147">
        <v>231</v>
      </c>
      <c r="G840" s="147">
        <v>2</v>
      </c>
      <c r="H840" s="147">
        <v>928914</v>
      </c>
      <c r="I840" s="147" t="s">
        <v>460</v>
      </c>
      <c r="J840" s="158">
        <v>13</v>
      </c>
      <c r="K840" s="147" t="s">
        <v>65</v>
      </c>
      <c r="L840" s="148" t="s">
        <v>212</v>
      </c>
      <c r="M840" s="147" t="s">
        <v>99</v>
      </c>
      <c r="N840" s="146" t="s">
        <v>91</v>
      </c>
      <c r="O840" s="146">
        <v>13</v>
      </c>
      <c r="P840" s="148">
        <v>13</v>
      </c>
      <c r="Q840" s="148"/>
      <c r="R840" s="147"/>
      <c r="S840" s="149">
        <f>TABLAINV[[#This Row],[Conteo Físico]]-TABLAINV[[#This Row],[Cant. UND]]</f>
        <v>0</v>
      </c>
      <c r="T8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0" s="150" t="str">
        <f>IFERROR(IF(MOD(TABLAINV[[#This Row],[C]],2)=0,"PAR","IMPAR"),"Zona")</f>
        <v>IMPAR</v>
      </c>
      <c r="W840" s="151"/>
      <c r="X840" s="152">
        <f>IFERROR(IF(TABLAINV[[#This Row],[Cant. UND]]=0,TABLAINV[[#This Row],[PMV]]*TABLAINV[[#This Row],[Conteo Físico]],TABLAINV[[#This Row],[PMV]]*TABLAINV[[#This Row],[Cant. UND]]),0)</f>
        <v>0</v>
      </c>
      <c r="Y840" s="152">
        <f>IFERROR(ABS(TABLAINV[[#This Row],[PMV]]*TABLAINV[[#This Row],[Diferencia]]),0)</f>
        <v>0</v>
      </c>
      <c r="Z840" s="153" t="str">
        <f>IFERROR(VLOOKUP(TABLAINV[[#This Row],[Codigo Estado]],unds!O:P,2,0),"PEND.")</f>
        <v>N.A</v>
      </c>
      <c r="AA840" s="153" t="str">
        <f t="shared" si="43"/>
        <v>CD09</v>
      </c>
      <c r="AB840" s="159">
        <f t="shared" ca="1" si="44"/>
        <v>45828</v>
      </c>
    </row>
    <row r="841" spans="1:28" s="156" customFormat="1" ht="24" customHeight="1" x14ac:dyDescent="0.2">
      <c r="A841" s="157" t="str">
        <f t="shared" si="42"/>
        <v>MRC01</v>
      </c>
      <c r="B841" s="145" t="str">
        <f>IF(TABLAINV[[#This Row],[Z]]="","",D841&amp;"."&amp;TEXT(E841,"000")&amp;"."&amp;TEXT(F841,"000")&amp;"."&amp;TEXT(G841,"000"))</f>
        <v>MR.C01.231.002</v>
      </c>
      <c r="C841" s="146"/>
      <c r="D841" s="147" t="s">
        <v>95</v>
      </c>
      <c r="E841" s="147" t="s">
        <v>96</v>
      </c>
      <c r="F841" s="147">
        <v>231</v>
      </c>
      <c r="G841" s="147">
        <v>2</v>
      </c>
      <c r="H841" s="147">
        <v>938063</v>
      </c>
      <c r="I841" s="147" t="s">
        <v>461</v>
      </c>
      <c r="J841" s="158">
        <v>1</v>
      </c>
      <c r="K841" s="147" t="s">
        <v>65</v>
      </c>
      <c r="L841" s="148" t="s">
        <v>115</v>
      </c>
      <c r="M841" s="147" t="s">
        <v>99</v>
      </c>
      <c r="N841" s="146" t="s">
        <v>91</v>
      </c>
      <c r="O841" s="146">
        <v>1</v>
      </c>
      <c r="P841" s="148">
        <v>1</v>
      </c>
      <c r="Q841" s="148"/>
      <c r="R841" s="147"/>
      <c r="S841" s="149">
        <f>TABLAINV[[#This Row],[Conteo Físico]]-TABLAINV[[#This Row],[Cant. UND]]</f>
        <v>0</v>
      </c>
      <c r="T8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1" s="150" t="str">
        <f>IFERROR(IF(MOD(TABLAINV[[#This Row],[C]],2)=0,"PAR","IMPAR"),"Zona")</f>
        <v>IMPAR</v>
      </c>
      <c r="W841" s="151"/>
      <c r="X841" s="152">
        <f>IFERROR(IF(TABLAINV[[#This Row],[Cant. UND]]=0,TABLAINV[[#This Row],[PMV]]*TABLAINV[[#This Row],[Conteo Físico]],TABLAINV[[#This Row],[PMV]]*TABLAINV[[#This Row],[Cant. UND]]),0)</f>
        <v>0</v>
      </c>
      <c r="Y841" s="152">
        <f>IFERROR(ABS(TABLAINV[[#This Row],[PMV]]*TABLAINV[[#This Row],[Diferencia]]),0)</f>
        <v>0</v>
      </c>
      <c r="Z841" s="153" t="str">
        <f>IFERROR(VLOOKUP(TABLAINV[[#This Row],[Codigo Estado]],unds!O:P,2,0),"PEND.")</f>
        <v>N.A</v>
      </c>
      <c r="AA841" s="153" t="str">
        <f t="shared" si="43"/>
        <v>CD09</v>
      </c>
      <c r="AB841" s="159">
        <f t="shared" ca="1" si="44"/>
        <v>45828</v>
      </c>
    </row>
    <row r="842" spans="1:28" s="156" customFormat="1" ht="24" customHeight="1" x14ac:dyDescent="0.2">
      <c r="A842" s="157" t="str">
        <f t="shared" si="42"/>
        <v>MRC01</v>
      </c>
      <c r="B842" s="145" t="str">
        <f>IF(TABLAINV[[#This Row],[Z]]="","",D842&amp;"."&amp;TEXT(E842,"000")&amp;"."&amp;TEXT(F842,"000")&amp;"."&amp;TEXT(G842,"000"))</f>
        <v>MR.C01.231.002</v>
      </c>
      <c r="C842" s="146"/>
      <c r="D842" s="147" t="s">
        <v>95</v>
      </c>
      <c r="E842" s="147" t="s">
        <v>96</v>
      </c>
      <c r="F842" s="147">
        <v>231</v>
      </c>
      <c r="G842" s="147">
        <v>2</v>
      </c>
      <c r="H842" s="147">
        <v>951042</v>
      </c>
      <c r="I842" s="147" t="s">
        <v>462</v>
      </c>
      <c r="J842" s="158">
        <v>1</v>
      </c>
      <c r="K842" s="147" t="s">
        <v>65</v>
      </c>
      <c r="L842" s="148" t="s">
        <v>117</v>
      </c>
      <c r="M842" s="147" t="s">
        <v>99</v>
      </c>
      <c r="N842" s="146" t="s">
        <v>91</v>
      </c>
      <c r="O842" s="146">
        <v>1</v>
      </c>
      <c r="P842" s="148">
        <v>1</v>
      </c>
      <c r="Q842" s="148"/>
      <c r="R842" s="147"/>
      <c r="S842" s="149">
        <f>TABLAINV[[#This Row],[Conteo Físico]]-TABLAINV[[#This Row],[Cant. UND]]</f>
        <v>0</v>
      </c>
      <c r="T8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2" s="150" t="str">
        <f>IFERROR(IF(MOD(TABLAINV[[#This Row],[C]],2)=0,"PAR","IMPAR"),"Zona")</f>
        <v>IMPAR</v>
      </c>
      <c r="W842" s="151"/>
      <c r="X842" s="152">
        <f>IFERROR(IF(TABLAINV[[#This Row],[Cant. UND]]=0,TABLAINV[[#This Row],[PMV]]*TABLAINV[[#This Row],[Conteo Físico]],TABLAINV[[#This Row],[PMV]]*TABLAINV[[#This Row],[Cant. UND]]),0)</f>
        <v>0</v>
      </c>
      <c r="Y842" s="152">
        <f>IFERROR(ABS(TABLAINV[[#This Row],[PMV]]*TABLAINV[[#This Row],[Diferencia]]),0)</f>
        <v>0</v>
      </c>
      <c r="Z842" s="153" t="str">
        <f>IFERROR(VLOOKUP(TABLAINV[[#This Row],[Codigo Estado]],unds!O:P,2,0),"PEND.")</f>
        <v>N.A</v>
      </c>
      <c r="AA842" s="153" t="str">
        <f t="shared" si="43"/>
        <v>CD09</v>
      </c>
      <c r="AB842" s="159">
        <f t="shared" ca="1" si="44"/>
        <v>45828</v>
      </c>
    </row>
    <row r="843" spans="1:28" s="156" customFormat="1" ht="24" customHeight="1" x14ac:dyDescent="0.2">
      <c r="A843" s="157" t="str">
        <f t="shared" si="42"/>
        <v>MRC01</v>
      </c>
      <c r="B843" s="145" t="str">
        <f>IF(TABLAINV[[#This Row],[Z]]="","",D843&amp;"."&amp;TEXT(E843,"000")&amp;"."&amp;TEXT(F843,"000")&amp;"."&amp;TEXT(G843,"000"))</f>
        <v>MR.C01.231.002</v>
      </c>
      <c r="C843" s="146"/>
      <c r="D843" s="147" t="s">
        <v>95</v>
      </c>
      <c r="E843" s="147" t="s">
        <v>96</v>
      </c>
      <c r="F843" s="147">
        <v>231</v>
      </c>
      <c r="G843" s="147">
        <v>2</v>
      </c>
      <c r="H843" s="147">
        <v>959871</v>
      </c>
      <c r="I843" s="147" t="s">
        <v>463</v>
      </c>
      <c r="J843" s="158">
        <v>6</v>
      </c>
      <c r="K843" s="147" t="s">
        <v>77</v>
      </c>
      <c r="L843" s="148" t="s">
        <v>117</v>
      </c>
      <c r="M843" s="147" t="s">
        <v>99</v>
      </c>
      <c r="N843" s="146" t="s">
        <v>91</v>
      </c>
      <c r="O843" s="146">
        <v>6</v>
      </c>
      <c r="P843" s="148">
        <v>6</v>
      </c>
      <c r="Q843" s="148"/>
      <c r="R843" s="147"/>
      <c r="S843" s="149">
        <f>TABLAINV[[#This Row],[Conteo Físico]]-TABLAINV[[#This Row],[Cant. UND]]</f>
        <v>0</v>
      </c>
      <c r="T8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3" s="150" t="str">
        <f>IFERROR(IF(MOD(TABLAINV[[#This Row],[C]],2)=0,"PAR","IMPAR"),"Zona")</f>
        <v>IMPAR</v>
      </c>
      <c r="W843" s="151"/>
      <c r="X843" s="152">
        <f>IFERROR(IF(TABLAINV[[#This Row],[Cant. UND]]=0,TABLAINV[[#This Row],[PMV]]*TABLAINV[[#This Row],[Conteo Físico]],TABLAINV[[#This Row],[PMV]]*TABLAINV[[#This Row],[Cant. UND]]),0)</f>
        <v>0</v>
      </c>
      <c r="Y843" s="152">
        <f>IFERROR(ABS(TABLAINV[[#This Row],[PMV]]*TABLAINV[[#This Row],[Diferencia]]),0)</f>
        <v>0</v>
      </c>
      <c r="Z843" s="153">
        <f>IFERROR(VLOOKUP(TABLAINV[[#This Row],[Codigo Estado]],unds!O:P,2,0),"PEND.")</f>
        <v>9995</v>
      </c>
      <c r="AA843" s="153" t="str">
        <f t="shared" si="43"/>
        <v>CD09</v>
      </c>
      <c r="AB843" s="159">
        <f t="shared" ca="1" si="44"/>
        <v>45828</v>
      </c>
    </row>
    <row r="844" spans="1:28" s="156" customFormat="1" ht="24" customHeight="1" x14ac:dyDescent="0.2">
      <c r="A844" s="157" t="str">
        <f t="shared" si="42"/>
        <v>MRC01</v>
      </c>
      <c r="B844" s="145" t="str">
        <f>IF(TABLAINV[[#This Row],[Z]]="","",D844&amp;"."&amp;TEXT(E844,"000")&amp;"."&amp;TEXT(F844,"000")&amp;"."&amp;TEXT(G844,"000"))</f>
        <v>MR.C01.231.002</v>
      </c>
      <c r="C844" s="146"/>
      <c r="D844" s="147" t="s">
        <v>95</v>
      </c>
      <c r="E844" s="147" t="s">
        <v>96</v>
      </c>
      <c r="F844" s="147">
        <v>231</v>
      </c>
      <c r="G844" s="147">
        <v>2</v>
      </c>
      <c r="H844" s="147">
        <v>962269</v>
      </c>
      <c r="I844" s="147" t="s">
        <v>464</v>
      </c>
      <c r="J844" s="158">
        <v>1</v>
      </c>
      <c r="K844" s="147" t="s">
        <v>77</v>
      </c>
      <c r="L844" s="148" t="s">
        <v>117</v>
      </c>
      <c r="M844" s="147" t="s">
        <v>99</v>
      </c>
      <c r="N844" s="146" t="s">
        <v>91</v>
      </c>
      <c r="O844" s="146">
        <v>1</v>
      </c>
      <c r="P844" s="148">
        <v>1</v>
      </c>
      <c r="Q844" s="148"/>
      <c r="R844" s="147"/>
      <c r="S844" s="149">
        <f>TABLAINV[[#This Row],[Conteo Físico]]-TABLAINV[[#This Row],[Cant. UND]]</f>
        <v>0</v>
      </c>
      <c r="T8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4" s="150" t="str">
        <f>IFERROR(IF(MOD(TABLAINV[[#This Row],[C]],2)=0,"PAR","IMPAR"),"Zona")</f>
        <v>IMPAR</v>
      </c>
      <c r="W844" s="151"/>
      <c r="X844" s="152">
        <f>IFERROR(IF(TABLAINV[[#This Row],[Cant. UND]]=0,TABLAINV[[#This Row],[PMV]]*TABLAINV[[#This Row],[Conteo Físico]],TABLAINV[[#This Row],[PMV]]*TABLAINV[[#This Row],[Cant. UND]]),0)</f>
        <v>0</v>
      </c>
      <c r="Y844" s="152">
        <f>IFERROR(ABS(TABLAINV[[#This Row],[PMV]]*TABLAINV[[#This Row],[Diferencia]]),0)</f>
        <v>0</v>
      </c>
      <c r="Z844" s="153">
        <f>IFERROR(VLOOKUP(TABLAINV[[#This Row],[Codigo Estado]],unds!O:P,2,0),"PEND.")</f>
        <v>9995</v>
      </c>
      <c r="AA844" s="153" t="str">
        <f t="shared" si="43"/>
        <v>CD09</v>
      </c>
      <c r="AB844" s="159">
        <f t="shared" ca="1" si="44"/>
        <v>45828</v>
      </c>
    </row>
    <row r="845" spans="1:28" s="156" customFormat="1" ht="24" customHeight="1" x14ac:dyDescent="0.2">
      <c r="A845" s="157" t="str">
        <f t="shared" si="42"/>
        <v>MRC01</v>
      </c>
      <c r="B845" s="145" t="str">
        <f>IF(TABLAINV[[#This Row],[Z]]="","",D845&amp;"."&amp;TEXT(E845,"000")&amp;"."&amp;TEXT(F845,"000")&amp;"."&amp;TEXT(G845,"000"))</f>
        <v>MR.C01.231.002</v>
      </c>
      <c r="C845" s="146"/>
      <c r="D845" s="147" t="s">
        <v>95</v>
      </c>
      <c r="E845" s="147" t="s">
        <v>96</v>
      </c>
      <c r="F845" s="147">
        <v>231</v>
      </c>
      <c r="G845" s="147">
        <v>2</v>
      </c>
      <c r="H845" s="147">
        <v>973127</v>
      </c>
      <c r="I845" s="147" t="s">
        <v>465</v>
      </c>
      <c r="J845" s="158">
        <v>12</v>
      </c>
      <c r="K845" s="147" t="s">
        <v>65</v>
      </c>
      <c r="L845" s="148" t="s">
        <v>115</v>
      </c>
      <c r="M845" s="147" t="s">
        <v>99</v>
      </c>
      <c r="N845" s="146" t="s">
        <v>91</v>
      </c>
      <c r="O845" s="146">
        <v>12</v>
      </c>
      <c r="P845" s="148">
        <v>12</v>
      </c>
      <c r="Q845" s="148"/>
      <c r="R845" s="147"/>
      <c r="S845" s="149">
        <f>TABLAINV[[#This Row],[Conteo Físico]]-TABLAINV[[#This Row],[Cant. UND]]</f>
        <v>0</v>
      </c>
      <c r="T8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5" s="150" t="str">
        <f>IFERROR(IF(MOD(TABLAINV[[#This Row],[C]],2)=0,"PAR","IMPAR"),"Zona")</f>
        <v>IMPAR</v>
      </c>
      <c r="W845" s="151"/>
      <c r="X845" s="152">
        <f>IFERROR(IF(TABLAINV[[#This Row],[Cant. UND]]=0,TABLAINV[[#This Row],[PMV]]*TABLAINV[[#This Row],[Conteo Físico]],TABLAINV[[#This Row],[PMV]]*TABLAINV[[#This Row],[Cant. UND]]),0)</f>
        <v>0</v>
      </c>
      <c r="Y845" s="152">
        <f>IFERROR(ABS(TABLAINV[[#This Row],[PMV]]*TABLAINV[[#This Row],[Diferencia]]),0)</f>
        <v>0</v>
      </c>
      <c r="Z845" s="153" t="str">
        <f>IFERROR(VLOOKUP(TABLAINV[[#This Row],[Codigo Estado]],unds!O:P,2,0),"PEND.")</f>
        <v>N.A</v>
      </c>
      <c r="AA845" s="153" t="str">
        <f t="shared" si="43"/>
        <v>CD09</v>
      </c>
      <c r="AB845" s="159">
        <f t="shared" ca="1" si="44"/>
        <v>45828</v>
      </c>
    </row>
    <row r="846" spans="1:28" s="156" customFormat="1" ht="24" customHeight="1" x14ac:dyDescent="0.2">
      <c r="A846" s="157" t="str">
        <f t="shared" si="42"/>
        <v>MRC01</v>
      </c>
      <c r="B846" s="145" t="str">
        <f>IF(TABLAINV[[#This Row],[Z]]="","",D846&amp;"."&amp;TEXT(E846,"000")&amp;"."&amp;TEXT(F846,"000")&amp;"."&amp;TEXT(G846,"000"))</f>
        <v>MR.C01.231.002</v>
      </c>
      <c r="C846" s="146"/>
      <c r="D846" s="147" t="s">
        <v>95</v>
      </c>
      <c r="E846" s="147" t="s">
        <v>96</v>
      </c>
      <c r="F846" s="147">
        <v>231</v>
      </c>
      <c r="G846" s="147">
        <v>2</v>
      </c>
      <c r="H846" s="147">
        <v>984491</v>
      </c>
      <c r="I846" s="147" t="s">
        <v>466</v>
      </c>
      <c r="J846" s="158">
        <v>6</v>
      </c>
      <c r="K846" s="147" t="s">
        <v>65</v>
      </c>
      <c r="L846" s="148" t="s">
        <v>435</v>
      </c>
      <c r="M846" s="147" t="s">
        <v>99</v>
      </c>
      <c r="N846" s="146" t="s">
        <v>91</v>
      </c>
      <c r="O846" s="146">
        <v>6</v>
      </c>
      <c r="P846" s="148">
        <v>6</v>
      </c>
      <c r="Q846" s="148"/>
      <c r="R846" s="147"/>
      <c r="S846" s="149">
        <f>TABLAINV[[#This Row],[Conteo Físico]]-TABLAINV[[#This Row],[Cant. UND]]</f>
        <v>0</v>
      </c>
      <c r="T8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6" s="150" t="str">
        <f>IFERROR(IF(MOD(TABLAINV[[#This Row],[C]],2)=0,"PAR","IMPAR"),"Zona")</f>
        <v>IMPAR</v>
      </c>
      <c r="W846" s="151"/>
      <c r="X846" s="152">
        <f>IFERROR(IF(TABLAINV[[#This Row],[Cant. UND]]=0,TABLAINV[[#This Row],[PMV]]*TABLAINV[[#This Row],[Conteo Físico]],TABLAINV[[#This Row],[PMV]]*TABLAINV[[#This Row],[Cant. UND]]),0)</f>
        <v>0</v>
      </c>
      <c r="Y846" s="152">
        <f>IFERROR(ABS(TABLAINV[[#This Row],[PMV]]*TABLAINV[[#This Row],[Diferencia]]),0)</f>
        <v>0</v>
      </c>
      <c r="Z846" s="153" t="str">
        <f>IFERROR(VLOOKUP(TABLAINV[[#This Row],[Codigo Estado]],unds!O:P,2,0),"PEND.")</f>
        <v>N.A</v>
      </c>
      <c r="AA846" s="153" t="str">
        <f t="shared" si="43"/>
        <v>CD09</v>
      </c>
      <c r="AB846" s="159">
        <f t="shared" ca="1" si="44"/>
        <v>45828</v>
      </c>
    </row>
    <row r="847" spans="1:28" s="156" customFormat="1" ht="24" customHeight="1" x14ac:dyDescent="0.2">
      <c r="A847" s="157" t="str">
        <f t="shared" si="42"/>
        <v>MRC01</v>
      </c>
      <c r="B847" s="145" t="str">
        <f>IF(TABLAINV[[#This Row],[Z]]="","",D847&amp;"."&amp;TEXT(E847,"000")&amp;"."&amp;TEXT(F847,"000")&amp;"."&amp;TEXT(G847,"000"))</f>
        <v>MR.C01.231.002</v>
      </c>
      <c r="C847" s="146"/>
      <c r="D847" s="147" t="s">
        <v>95</v>
      </c>
      <c r="E847" s="147" t="s">
        <v>96</v>
      </c>
      <c r="F847" s="147">
        <v>231</v>
      </c>
      <c r="G847" s="147">
        <v>2</v>
      </c>
      <c r="H847" s="147">
        <v>98705</v>
      </c>
      <c r="I847" s="147" t="s">
        <v>467</v>
      </c>
      <c r="J847" s="158">
        <v>1</v>
      </c>
      <c r="K847" s="147" t="s">
        <v>77</v>
      </c>
      <c r="L847" s="148" t="s">
        <v>161</v>
      </c>
      <c r="M847" s="147" t="s">
        <v>99</v>
      </c>
      <c r="N847" s="146" t="s">
        <v>91</v>
      </c>
      <c r="O847" s="146">
        <v>1</v>
      </c>
      <c r="P847" s="148">
        <v>1</v>
      </c>
      <c r="Q847" s="148"/>
      <c r="R847" s="147"/>
      <c r="S847" s="149">
        <f>TABLAINV[[#This Row],[Conteo Físico]]-TABLAINV[[#This Row],[Cant. UND]]</f>
        <v>0</v>
      </c>
      <c r="T8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7" s="150" t="str">
        <f>IFERROR(IF(MOD(TABLAINV[[#This Row],[C]],2)=0,"PAR","IMPAR"),"Zona")</f>
        <v>IMPAR</v>
      </c>
      <c r="W847" s="151"/>
      <c r="X847" s="152">
        <f>IFERROR(IF(TABLAINV[[#This Row],[Cant. UND]]=0,TABLAINV[[#This Row],[PMV]]*TABLAINV[[#This Row],[Conteo Físico]],TABLAINV[[#This Row],[PMV]]*TABLAINV[[#This Row],[Cant. UND]]),0)</f>
        <v>0</v>
      </c>
      <c r="Y847" s="152">
        <f>IFERROR(ABS(TABLAINV[[#This Row],[PMV]]*TABLAINV[[#This Row],[Diferencia]]),0)</f>
        <v>0</v>
      </c>
      <c r="Z847" s="153">
        <f>IFERROR(VLOOKUP(TABLAINV[[#This Row],[Codigo Estado]],unds!O:P,2,0),"PEND.")</f>
        <v>9995</v>
      </c>
      <c r="AA847" s="153" t="str">
        <f t="shared" si="43"/>
        <v>CD09</v>
      </c>
      <c r="AB847" s="159">
        <f t="shared" ca="1" si="44"/>
        <v>45828</v>
      </c>
    </row>
    <row r="848" spans="1:28" s="156" customFormat="1" ht="24" customHeight="1" x14ac:dyDescent="0.2">
      <c r="A848" s="157" t="str">
        <f t="shared" si="42"/>
        <v>MRC01</v>
      </c>
      <c r="B848" s="145" t="str">
        <f>IF(TABLAINV[[#This Row],[Z]]="","",D848&amp;"."&amp;TEXT(E848,"000")&amp;"."&amp;TEXT(F848,"000")&amp;"."&amp;TEXT(G848,"000"))</f>
        <v>MR.C01.231.002</v>
      </c>
      <c r="C848" s="146"/>
      <c r="D848" s="147" t="s">
        <v>95</v>
      </c>
      <c r="E848" s="147" t="s">
        <v>96</v>
      </c>
      <c r="F848" s="147">
        <v>231</v>
      </c>
      <c r="G848" s="147">
        <v>2</v>
      </c>
      <c r="H848" s="147">
        <v>996622002</v>
      </c>
      <c r="I848" s="147" t="s">
        <v>468</v>
      </c>
      <c r="J848" s="158">
        <v>4</v>
      </c>
      <c r="K848" s="147" t="s">
        <v>65</v>
      </c>
      <c r="L848" s="148" t="s">
        <v>233</v>
      </c>
      <c r="M848" s="147" t="s">
        <v>99</v>
      </c>
      <c r="N848" s="146" t="s">
        <v>91</v>
      </c>
      <c r="O848" s="146">
        <v>4</v>
      </c>
      <c r="P848" s="148">
        <v>4</v>
      </c>
      <c r="Q848" s="148"/>
      <c r="R848" s="147"/>
      <c r="S848" s="149">
        <f>TABLAINV[[#This Row],[Conteo Físico]]-TABLAINV[[#This Row],[Cant. UND]]</f>
        <v>0</v>
      </c>
      <c r="T8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8" s="150" t="str">
        <f>IFERROR(IF(MOD(TABLAINV[[#This Row],[C]],2)=0,"PAR","IMPAR"),"Zona")</f>
        <v>IMPAR</v>
      </c>
      <c r="W848" s="151"/>
      <c r="X848" s="152">
        <f>IFERROR(IF(TABLAINV[[#This Row],[Cant. UND]]=0,TABLAINV[[#This Row],[PMV]]*TABLAINV[[#This Row],[Conteo Físico]],TABLAINV[[#This Row],[PMV]]*TABLAINV[[#This Row],[Cant. UND]]),0)</f>
        <v>0</v>
      </c>
      <c r="Y848" s="152">
        <f>IFERROR(ABS(TABLAINV[[#This Row],[PMV]]*TABLAINV[[#This Row],[Diferencia]]),0)</f>
        <v>0</v>
      </c>
      <c r="Z848" s="153" t="str">
        <f>IFERROR(VLOOKUP(TABLAINV[[#This Row],[Codigo Estado]],unds!O:P,2,0),"PEND.")</f>
        <v>N.A</v>
      </c>
      <c r="AA848" s="153" t="str">
        <f t="shared" si="43"/>
        <v>CD09</v>
      </c>
      <c r="AB848" s="159">
        <f t="shared" ca="1" si="44"/>
        <v>45828</v>
      </c>
    </row>
    <row r="849" spans="1:28" s="156" customFormat="1" ht="24" customHeight="1" x14ac:dyDescent="0.2">
      <c r="A849" s="157" t="str">
        <f t="shared" si="42"/>
        <v>MRC01</v>
      </c>
      <c r="B849" s="145" t="str">
        <f>IF(TABLAINV[[#This Row],[Z]]="","",D849&amp;"."&amp;TEXT(E849,"000")&amp;"."&amp;TEXT(F849,"000")&amp;"."&amp;TEXT(G849,"000"))</f>
        <v>MR.C01.231.003</v>
      </c>
      <c r="C849" s="146"/>
      <c r="D849" s="147" t="s">
        <v>95</v>
      </c>
      <c r="E849" s="147" t="s">
        <v>96</v>
      </c>
      <c r="F849" s="147">
        <v>231</v>
      </c>
      <c r="G849" s="147">
        <v>3</v>
      </c>
      <c r="H849" s="147">
        <v>1028349</v>
      </c>
      <c r="I849" s="147" t="s">
        <v>469</v>
      </c>
      <c r="J849" s="158">
        <v>1</v>
      </c>
      <c r="K849" s="147" t="s">
        <v>64</v>
      </c>
      <c r="L849" s="148" t="s">
        <v>212</v>
      </c>
      <c r="M849" s="147" t="s">
        <v>99</v>
      </c>
      <c r="N849" s="146" t="s">
        <v>91</v>
      </c>
      <c r="O849" s="146">
        <v>1</v>
      </c>
      <c r="P849" s="148">
        <v>1</v>
      </c>
      <c r="Q849" s="148"/>
      <c r="R849" s="147"/>
      <c r="S849" s="149">
        <f>TABLAINV[[#This Row],[Conteo Físico]]-TABLAINV[[#This Row],[Cant. UND]]</f>
        <v>0</v>
      </c>
      <c r="T8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9" s="150" t="str">
        <f>IFERROR(IF(MOD(TABLAINV[[#This Row],[C]],2)=0,"PAR","IMPAR"),"Zona")</f>
        <v>IMPAR</v>
      </c>
      <c r="W849" s="151"/>
      <c r="X849" s="152">
        <f>IFERROR(IF(TABLAINV[[#This Row],[Cant. UND]]=0,TABLAINV[[#This Row],[PMV]]*TABLAINV[[#This Row],[Conteo Físico]],TABLAINV[[#This Row],[PMV]]*TABLAINV[[#This Row],[Cant. UND]]),0)</f>
        <v>0</v>
      </c>
      <c r="Y849" s="152">
        <f>IFERROR(ABS(TABLAINV[[#This Row],[PMV]]*TABLAINV[[#This Row],[Diferencia]]),0)</f>
        <v>0</v>
      </c>
      <c r="Z849" s="153">
        <f>IFERROR(VLOOKUP(TABLAINV[[#This Row],[Codigo Estado]],unds!O:P,2,0),"PEND.")</f>
        <v>2001</v>
      </c>
      <c r="AA849" s="153" t="str">
        <f t="shared" si="43"/>
        <v>CD09</v>
      </c>
      <c r="AB849" s="159">
        <f t="shared" ca="1" si="44"/>
        <v>45828</v>
      </c>
    </row>
    <row r="850" spans="1:28" s="156" customFormat="1" ht="24" customHeight="1" x14ac:dyDescent="0.2">
      <c r="A850" s="157" t="str">
        <f t="shared" si="42"/>
        <v>MRC01</v>
      </c>
      <c r="B850" s="145" t="str">
        <f>IF(TABLAINV[[#This Row],[Z]]="","",D850&amp;"."&amp;TEXT(E850,"000")&amp;"."&amp;TEXT(F850,"000")&amp;"."&amp;TEXT(G850,"000"))</f>
        <v>MR.C01.231.003</v>
      </c>
      <c r="C850" s="146"/>
      <c r="D850" s="147" t="s">
        <v>95</v>
      </c>
      <c r="E850" s="147" t="s">
        <v>96</v>
      </c>
      <c r="F850" s="147">
        <v>231</v>
      </c>
      <c r="G850" s="147">
        <v>3</v>
      </c>
      <c r="H850" s="147">
        <v>1028349</v>
      </c>
      <c r="I850" s="147" t="s">
        <v>469</v>
      </c>
      <c r="J850" s="158">
        <v>82</v>
      </c>
      <c r="K850" s="147" t="s">
        <v>64</v>
      </c>
      <c r="L850" s="148" t="s">
        <v>212</v>
      </c>
      <c r="M850" s="147" t="s">
        <v>99</v>
      </c>
      <c r="N850" s="146" t="s">
        <v>91</v>
      </c>
      <c r="O850" s="146">
        <v>82</v>
      </c>
      <c r="P850" s="148">
        <v>82</v>
      </c>
      <c r="Q850" s="148"/>
      <c r="R850" s="147"/>
      <c r="S850" s="149">
        <f>TABLAINV[[#This Row],[Conteo Físico]]-TABLAINV[[#This Row],[Cant. UND]]</f>
        <v>0</v>
      </c>
      <c r="T8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0" s="150" t="str">
        <f>IFERROR(IF(MOD(TABLAINV[[#This Row],[C]],2)=0,"PAR","IMPAR"),"Zona")</f>
        <v>IMPAR</v>
      </c>
      <c r="W850" s="151"/>
      <c r="X850" s="152">
        <f>IFERROR(IF(TABLAINV[[#This Row],[Cant. UND]]=0,TABLAINV[[#This Row],[PMV]]*TABLAINV[[#This Row],[Conteo Físico]],TABLAINV[[#This Row],[PMV]]*TABLAINV[[#This Row],[Cant. UND]]),0)</f>
        <v>0</v>
      </c>
      <c r="Y850" s="152">
        <f>IFERROR(ABS(TABLAINV[[#This Row],[PMV]]*TABLAINV[[#This Row],[Diferencia]]),0)</f>
        <v>0</v>
      </c>
      <c r="Z850" s="153">
        <f>IFERROR(VLOOKUP(TABLAINV[[#This Row],[Codigo Estado]],unds!O:P,2,0),"PEND.")</f>
        <v>2001</v>
      </c>
      <c r="AA850" s="153" t="str">
        <f t="shared" si="43"/>
        <v>CD09</v>
      </c>
      <c r="AB850" s="159">
        <f t="shared" ca="1" si="44"/>
        <v>45828</v>
      </c>
    </row>
    <row r="851" spans="1:28" s="156" customFormat="1" ht="24" customHeight="1" x14ac:dyDescent="0.2">
      <c r="A851" s="157" t="str">
        <f t="shared" si="42"/>
        <v>MRC01</v>
      </c>
      <c r="B851" s="145" t="str">
        <f>IF(TABLAINV[[#This Row],[Z]]="","",D851&amp;"."&amp;TEXT(E851,"000")&amp;"."&amp;TEXT(F851,"000")&amp;"."&amp;TEXT(G851,"000"))</f>
        <v>MR.C01.231.003</v>
      </c>
      <c r="C851" s="146"/>
      <c r="D851" s="147" t="s">
        <v>95</v>
      </c>
      <c r="E851" s="147" t="s">
        <v>96</v>
      </c>
      <c r="F851" s="147">
        <v>231</v>
      </c>
      <c r="G851" s="147">
        <v>3</v>
      </c>
      <c r="H851" s="147">
        <v>1028349</v>
      </c>
      <c r="I851" s="147" t="s">
        <v>469</v>
      </c>
      <c r="J851" s="158">
        <v>1</v>
      </c>
      <c r="K851" s="147" t="s">
        <v>64</v>
      </c>
      <c r="L851" s="148" t="s">
        <v>212</v>
      </c>
      <c r="M851" s="147" t="s">
        <v>99</v>
      </c>
      <c r="N851" s="146" t="s">
        <v>91</v>
      </c>
      <c r="O851" s="146">
        <v>1</v>
      </c>
      <c r="P851" s="148">
        <v>1</v>
      </c>
      <c r="Q851" s="148"/>
      <c r="R851" s="147"/>
      <c r="S851" s="149">
        <f>TABLAINV[[#This Row],[Conteo Físico]]-TABLAINV[[#This Row],[Cant. UND]]</f>
        <v>0</v>
      </c>
      <c r="T8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1" s="150" t="str">
        <f>IFERROR(IF(MOD(TABLAINV[[#This Row],[C]],2)=0,"PAR","IMPAR"),"Zona")</f>
        <v>IMPAR</v>
      </c>
      <c r="W851" s="151"/>
      <c r="X851" s="152">
        <f>IFERROR(IF(TABLAINV[[#This Row],[Cant. UND]]=0,TABLAINV[[#This Row],[PMV]]*TABLAINV[[#This Row],[Conteo Físico]],TABLAINV[[#This Row],[PMV]]*TABLAINV[[#This Row],[Cant. UND]]),0)</f>
        <v>0</v>
      </c>
      <c r="Y851" s="152">
        <f>IFERROR(ABS(TABLAINV[[#This Row],[PMV]]*TABLAINV[[#This Row],[Diferencia]]),0)</f>
        <v>0</v>
      </c>
      <c r="Z851" s="153">
        <f>IFERROR(VLOOKUP(TABLAINV[[#This Row],[Codigo Estado]],unds!O:P,2,0),"PEND.")</f>
        <v>2001</v>
      </c>
      <c r="AA851" s="153" t="str">
        <f t="shared" si="43"/>
        <v>CD09</v>
      </c>
      <c r="AB851" s="159">
        <f t="shared" ca="1" si="44"/>
        <v>45828</v>
      </c>
    </row>
    <row r="852" spans="1:28" s="156" customFormat="1" ht="24" customHeight="1" x14ac:dyDescent="0.2">
      <c r="A852" s="157" t="str">
        <f t="shared" si="42"/>
        <v>MRC01</v>
      </c>
      <c r="B852" s="145" t="str">
        <f>IF(TABLAINV[[#This Row],[Z]]="","",D852&amp;"."&amp;TEXT(E852,"000")&amp;"."&amp;TEXT(F852,"000")&amp;"."&amp;TEXT(G852,"000"))</f>
        <v>MR.C01.001.001</v>
      </c>
      <c r="C852" s="146"/>
      <c r="D852" s="147" t="s">
        <v>95</v>
      </c>
      <c r="E852" s="147" t="s">
        <v>96</v>
      </c>
      <c r="F852" s="147">
        <v>1</v>
      </c>
      <c r="G852" s="147">
        <v>1</v>
      </c>
      <c r="H852" s="147">
        <v>396035004</v>
      </c>
      <c r="I852" s="147" t="s">
        <v>97</v>
      </c>
      <c r="J852" s="158">
        <v>24</v>
      </c>
      <c r="K852" s="147" t="s">
        <v>64</v>
      </c>
      <c r="L852" s="148" t="s">
        <v>98</v>
      </c>
      <c r="M852" s="147" t="s">
        <v>99</v>
      </c>
      <c r="N852" s="146" t="s">
        <v>91</v>
      </c>
      <c r="O852" s="146">
        <v>24</v>
      </c>
      <c r="P852" s="148">
        <v>24</v>
      </c>
      <c r="Q852" s="148"/>
      <c r="R852" s="147"/>
      <c r="S852" s="149">
        <f>TABLAINV[[#This Row],[Conteo Físico]]-TABLAINV[[#This Row],[Cant. UND]]</f>
        <v>0</v>
      </c>
      <c r="T8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2" s="150" t="str">
        <f>IFERROR(IF(MOD(TABLAINV[[#This Row],[C]],2)=0,"PAR","IMPAR"),"Zona")</f>
        <v>IMPAR</v>
      </c>
      <c r="W852" s="151"/>
      <c r="X852" s="152">
        <f>IFERROR(IF(TABLAINV[[#This Row],[Cant. UND]]=0,TABLAINV[[#This Row],[PMV]]*TABLAINV[[#This Row],[Conteo Físico]],TABLAINV[[#This Row],[PMV]]*TABLAINV[[#This Row],[Cant. UND]]),0)</f>
        <v>0</v>
      </c>
      <c r="Y852" s="152">
        <f>IFERROR(ABS(TABLAINV[[#This Row],[PMV]]*TABLAINV[[#This Row],[Diferencia]]),0)</f>
        <v>0</v>
      </c>
      <c r="Z852" s="153">
        <f>IFERROR(VLOOKUP(TABLAINV[[#This Row],[Codigo Estado]],unds!O:P,2,0),"PEND.")</f>
        <v>2001</v>
      </c>
      <c r="AA852" s="153" t="str">
        <f t="shared" si="43"/>
        <v>CD09</v>
      </c>
      <c r="AB852" s="159">
        <f t="shared" ca="1" si="44"/>
        <v>45828</v>
      </c>
    </row>
    <row r="853" spans="1:28" s="156" customFormat="1" ht="24" customHeight="1" x14ac:dyDescent="0.2">
      <c r="A853" s="157" t="str">
        <f t="shared" ref="A853:A916" si="45">D853&amp;E853</f>
        <v>MRC01</v>
      </c>
      <c r="B853" s="145" t="str">
        <f>IF(TABLAINV[[#This Row],[Z]]="","",D853&amp;"."&amp;TEXT(E853,"000")&amp;"."&amp;TEXT(F853,"000")&amp;"."&amp;TEXT(G853,"000"))</f>
        <v>MR.C01.001.001</v>
      </c>
      <c r="C853" s="146"/>
      <c r="D853" s="147" t="s">
        <v>95</v>
      </c>
      <c r="E853" s="147" t="s">
        <v>96</v>
      </c>
      <c r="F853" s="147">
        <v>1</v>
      </c>
      <c r="G853" s="147">
        <v>1</v>
      </c>
      <c r="H853" s="147">
        <v>973057</v>
      </c>
      <c r="I853" s="147" t="s">
        <v>107</v>
      </c>
      <c r="J853" s="158">
        <v>1</v>
      </c>
      <c r="K853" s="147" t="s">
        <v>64</v>
      </c>
      <c r="L853" s="148" t="s">
        <v>108</v>
      </c>
      <c r="M853" s="147" t="s">
        <v>99</v>
      </c>
      <c r="N853" s="146" t="s">
        <v>91</v>
      </c>
      <c r="O853" s="146">
        <v>1</v>
      </c>
      <c r="P853" s="148">
        <v>1</v>
      </c>
      <c r="Q853" s="148"/>
      <c r="R853" s="147"/>
      <c r="S853" s="149">
        <f>TABLAINV[[#This Row],[Conteo Físico]]-TABLAINV[[#This Row],[Cant. UND]]</f>
        <v>0</v>
      </c>
      <c r="T8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3" s="150" t="str">
        <f>IFERROR(IF(MOD(TABLAINV[[#This Row],[C]],2)=0,"PAR","IMPAR"),"Zona")</f>
        <v>IMPAR</v>
      </c>
      <c r="W853" s="151"/>
      <c r="X853" s="152">
        <f>IFERROR(IF(TABLAINV[[#This Row],[Cant. UND]]=0,TABLAINV[[#This Row],[PMV]]*TABLAINV[[#This Row],[Conteo Físico]],TABLAINV[[#This Row],[PMV]]*TABLAINV[[#This Row],[Cant. UND]]),0)</f>
        <v>0</v>
      </c>
      <c r="Y853" s="152">
        <f>IFERROR(ABS(TABLAINV[[#This Row],[PMV]]*TABLAINV[[#This Row],[Diferencia]]),0)</f>
        <v>0</v>
      </c>
      <c r="Z853" s="153">
        <f>IFERROR(VLOOKUP(TABLAINV[[#This Row],[Codigo Estado]],unds!O:P,2,0),"PEND.")</f>
        <v>2001</v>
      </c>
      <c r="AA853" s="153" t="str">
        <f t="shared" ref="AA853:AA916" si="46">$AA$1</f>
        <v>CD09</v>
      </c>
      <c r="AB853" s="159">
        <f t="shared" ref="AB853:AB916" ca="1" si="47">TODAY()</f>
        <v>45828</v>
      </c>
    </row>
    <row r="854" spans="1:28" s="156" customFormat="1" ht="24" customHeight="1" x14ac:dyDescent="0.2">
      <c r="A854" s="157" t="str">
        <f t="shared" si="45"/>
        <v>MRC01</v>
      </c>
      <c r="B854" s="145" t="str">
        <f>IF(TABLAINV[[#This Row],[Z]]="","",D854&amp;"."&amp;TEXT(E854,"000")&amp;"."&amp;TEXT(F854,"000")&amp;"."&amp;TEXT(G854,"000"))</f>
        <v>MR.C01.001.003</v>
      </c>
      <c r="C854" s="146"/>
      <c r="D854" s="147" t="s">
        <v>95</v>
      </c>
      <c r="E854" s="147" t="s">
        <v>96</v>
      </c>
      <c r="F854" s="147">
        <v>1</v>
      </c>
      <c r="G854" s="147">
        <v>3</v>
      </c>
      <c r="H854" s="147">
        <v>3286</v>
      </c>
      <c r="I854" s="147" t="s">
        <v>109</v>
      </c>
      <c r="J854" s="158">
        <v>12</v>
      </c>
      <c r="K854" s="147" t="s">
        <v>64</v>
      </c>
      <c r="L854" s="148" t="s">
        <v>110</v>
      </c>
      <c r="M854" s="147" t="s">
        <v>111</v>
      </c>
      <c r="N854" s="146" t="s">
        <v>91</v>
      </c>
      <c r="O854" s="146">
        <v>12</v>
      </c>
      <c r="P854" s="148">
        <v>12</v>
      </c>
      <c r="Q854" s="148"/>
      <c r="R854" s="147"/>
      <c r="S854" s="149">
        <f>TABLAINV[[#This Row],[Conteo Físico]]-TABLAINV[[#This Row],[Cant. UND]]</f>
        <v>0</v>
      </c>
      <c r="T8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4" s="150" t="str">
        <f>IFERROR(IF(MOD(TABLAINV[[#This Row],[C]],2)=0,"PAR","IMPAR"),"Zona")</f>
        <v>IMPAR</v>
      </c>
      <c r="W854" s="151"/>
      <c r="X854" s="152">
        <f>IFERROR(IF(TABLAINV[[#This Row],[Cant. UND]]=0,TABLAINV[[#This Row],[PMV]]*TABLAINV[[#This Row],[Conteo Físico]],TABLAINV[[#This Row],[PMV]]*TABLAINV[[#This Row],[Cant. UND]]),0)</f>
        <v>0</v>
      </c>
      <c r="Y854" s="152">
        <f>IFERROR(ABS(TABLAINV[[#This Row],[PMV]]*TABLAINV[[#This Row],[Diferencia]]),0)</f>
        <v>0</v>
      </c>
      <c r="Z854" s="153">
        <f>IFERROR(VLOOKUP(TABLAINV[[#This Row],[Codigo Estado]],unds!O:P,2,0),"PEND.")</f>
        <v>2001</v>
      </c>
      <c r="AA854" s="153" t="str">
        <f t="shared" si="46"/>
        <v>CD09</v>
      </c>
      <c r="AB854" s="159">
        <f t="shared" ca="1" si="47"/>
        <v>45828</v>
      </c>
    </row>
    <row r="855" spans="1:28" s="156" customFormat="1" ht="24" customHeight="1" x14ac:dyDescent="0.2">
      <c r="A855" s="157" t="str">
        <f t="shared" si="45"/>
        <v>MRC01</v>
      </c>
      <c r="B855" s="145" t="str">
        <f>IF(TABLAINV[[#This Row],[Z]]="","",D855&amp;"."&amp;TEXT(E855,"000")&amp;"."&amp;TEXT(F855,"000")&amp;"."&amp;TEXT(G855,"000"))</f>
        <v>MR.C01.001.003</v>
      </c>
      <c r="C855" s="146"/>
      <c r="D855" s="147" t="s">
        <v>95</v>
      </c>
      <c r="E855" s="147" t="s">
        <v>96</v>
      </c>
      <c r="F855" s="147">
        <v>1</v>
      </c>
      <c r="G855" s="147">
        <v>3</v>
      </c>
      <c r="H855" s="147">
        <v>974468</v>
      </c>
      <c r="I855" s="147" t="s">
        <v>112</v>
      </c>
      <c r="J855" s="158">
        <v>72</v>
      </c>
      <c r="K855" s="147" t="s">
        <v>64</v>
      </c>
      <c r="L855" s="148" t="s">
        <v>113</v>
      </c>
      <c r="M855" s="147" t="s">
        <v>99</v>
      </c>
      <c r="N855" s="146" t="s">
        <v>91</v>
      </c>
      <c r="O855" s="146">
        <v>72</v>
      </c>
      <c r="P855" s="148">
        <v>72</v>
      </c>
      <c r="Q855" s="148"/>
      <c r="R855" s="147"/>
      <c r="S855" s="149">
        <f>TABLAINV[[#This Row],[Conteo Físico]]-TABLAINV[[#This Row],[Cant. UND]]</f>
        <v>0</v>
      </c>
      <c r="T8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5" s="150" t="str">
        <f>IFERROR(IF(MOD(TABLAINV[[#This Row],[C]],2)=0,"PAR","IMPAR"),"Zona")</f>
        <v>IMPAR</v>
      </c>
      <c r="W855" s="151"/>
      <c r="X855" s="152">
        <f>IFERROR(IF(TABLAINV[[#This Row],[Cant. UND]]=0,TABLAINV[[#This Row],[PMV]]*TABLAINV[[#This Row],[Conteo Físico]],TABLAINV[[#This Row],[PMV]]*TABLAINV[[#This Row],[Cant. UND]]),0)</f>
        <v>0</v>
      </c>
      <c r="Y855" s="152">
        <f>IFERROR(ABS(TABLAINV[[#This Row],[PMV]]*TABLAINV[[#This Row],[Diferencia]]),0)</f>
        <v>0</v>
      </c>
      <c r="Z855" s="153">
        <f>IFERROR(VLOOKUP(TABLAINV[[#This Row],[Codigo Estado]],unds!O:P,2,0),"PEND.")</f>
        <v>2001</v>
      </c>
      <c r="AA855" s="153" t="str">
        <f t="shared" si="46"/>
        <v>CD09</v>
      </c>
      <c r="AB855" s="159">
        <f t="shared" ca="1" si="47"/>
        <v>45828</v>
      </c>
    </row>
    <row r="856" spans="1:28" s="156" customFormat="1" ht="24" customHeight="1" x14ac:dyDescent="0.2">
      <c r="A856" s="157" t="str">
        <f t="shared" si="45"/>
        <v>MRC01</v>
      </c>
      <c r="B856" s="145" t="str">
        <f>IF(TABLAINV[[#This Row],[Z]]="","",D856&amp;"."&amp;TEXT(E856,"000")&amp;"."&amp;TEXT(F856,"000")&amp;"."&amp;TEXT(G856,"000"))</f>
        <v>MR.C01.002.002</v>
      </c>
      <c r="C856" s="146"/>
      <c r="D856" s="147" t="s">
        <v>95</v>
      </c>
      <c r="E856" s="147" t="s">
        <v>96</v>
      </c>
      <c r="F856" s="147">
        <v>2</v>
      </c>
      <c r="G856" s="147">
        <v>2</v>
      </c>
      <c r="H856" s="147">
        <v>317950</v>
      </c>
      <c r="I856" s="147" t="s">
        <v>114</v>
      </c>
      <c r="J856" s="158">
        <v>10</v>
      </c>
      <c r="K856" s="147" t="s">
        <v>64</v>
      </c>
      <c r="L856" s="148" t="s">
        <v>115</v>
      </c>
      <c r="M856" s="147" t="s">
        <v>99</v>
      </c>
      <c r="N856" s="146" t="s">
        <v>91</v>
      </c>
      <c r="O856" s="146">
        <v>10</v>
      </c>
      <c r="P856" s="148">
        <v>10</v>
      </c>
      <c r="Q856" s="148"/>
      <c r="R856" s="147"/>
      <c r="S856" s="149">
        <f>TABLAINV[[#This Row],[Conteo Físico]]-TABLAINV[[#This Row],[Cant. UND]]</f>
        <v>0</v>
      </c>
      <c r="T8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6" s="150" t="str">
        <f>IFERROR(IF(MOD(TABLAINV[[#This Row],[C]],2)=0,"PAR","IMPAR"),"Zona")</f>
        <v>PAR</v>
      </c>
      <c r="W856" s="151"/>
      <c r="X856" s="152">
        <f>IFERROR(IF(TABLAINV[[#This Row],[Cant. UND]]=0,TABLAINV[[#This Row],[PMV]]*TABLAINV[[#This Row],[Conteo Físico]],TABLAINV[[#This Row],[PMV]]*TABLAINV[[#This Row],[Cant. UND]]),0)</f>
        <v>0</v>
      </c>
      <c r="Y856" s="152">
        <f>IFERROR(ABS(TABLAINV[[#This Row],[PMV]]*TABLAINV[[#This Row],[Diferencia]]),0)</f>
        <v>0</v>
      </c>
      <c r="Z856" s="153">
        <f>IFERROR(VLOOKUP(TABLAINV[[#This Row],[Codigo Estado]],unds!O:P,2,0),"PEND.")</f>
        <v>2001</v>
      </c>
      <c r="AA856" s="153" t="str">
        <f t="shared" si="46"/>
        <v>CD09</v>
      </c>
      <c r="AB856" s="159">
        <f t="shared" ca="1" si="47"/>
        <v>45828</v>
      </c>
    </row>
    <row r="857" spans="1:28" s="156" customFormat="1" ht="24" customHeight="1" x14ac:dyDescent="0.2">
      <c r="A857" s="157" t="str">
        <f t="shared" si="45"/>
        <v>MRC01</v>
      </c>
      <c r="B857" s="145" t="str">
        <f>IF(TABLAINV[[#This Row],[Z]]="","",D857&amp;"."&amp;TEXT(E857,"000")&amp;"."&amp;TEXT(F857,"000")&amp;"."&amp;TEXT(G857,"000"))</f>
        <v>MR.C01.003.002</v>
      </c>
      <c r="C857" s="146"/>
      <c r="D857" s="147" t="s">
        <v>95</v>
      </c>
      <c r="E857" s="147" t="s">
        <v>96</v>
      </c>
      <c r="F857" s="147">
        <v>3</v>
      </c>
      <c r="G857" s="147">
        <v>2</v>
      </c>
      <c r="H857" s="147">
        <v>998921</v>
      </c>
      <c r="I857" s="147" t="s">
        <v>116</v>
      </c>
      <c r="J857" s="158">
        <v>2</v>
      </c>
      <c r="K857" s="147" t="s">
        <v>64</v>
      </c>
      <c r="L857" s="148" t="s">
        <v>117</v>
      </c>
      <c r="M857" s="147" t="s">
        <v>99</v>
      </c>
      <c r="N857" s="146" t="s">
        <v>91</v>
      </c>
      <c r="O857" s="146">
        <v>2</v>
      </c>
      <c r="P857" s="148">
        <v>2</v>
      </c>
      <c r="Q857" s="148"/>
      <c r="R857" s="147"/>
      <c r="S857" s="149">
        <f>TABLAINV[[#This Row],[Conteo Físico]]-TABLAINV[[#This Row],[Cant. UND]]</f>
        <v>0</v>
      </c>
      <c r="T8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7" s="150" t="str">
        <f>IFERROR(IF(MOD(TABLAINV[[#This Row],[C]],2)=0,"PAR","IMPAR"),"Zona")</f>
        <v>IMPAR</v>
      </c>
      <c r="W857" s="151"/>
      <c r="X857" s="152">
        <f>IFERROR(IF(TABLAINV[[#This Row],[Cant. UND]]=0,TABLAINV[[#This Row],[PMV]]*TABLAINV[[#This Row],[Conteo Físico]],TABLAINV[[#This Row],[PMV]]*TABLAINV[[#This Row],[Cant. UND]]),0)</f>
        <v>0</v>
      </c>
      <c r="Y857" s="152">
        <f>IFERROR(ABS(TABLAINV[[#This Row],[PMV]]*TABLAINV[[#This Row],[Diferencia]]),0)</f>
        <v>0</v>
      </c>
      <c r="Z857" s="153">
        <f>IFERROR(VLOOKUP(TABLAINV[[#This Row],[Codigo Estado]],unds!O:P,2,0),"PEND.")</f>
        <v>2001</v>
      </c>
      <c r="AA857" s="153" t="str">
        <f t="shared" si="46"/>
        <v>CD09</v>
      </c>
      <c r="AB857" s="159">
        <f t="shared" ca="1" si="47"/>
        <v>45828</v>
      </c>
    </row>
    <row r="858" spans="1:28" s="156" customFormat="1" ht="24" customHeight="1" x14ac:dyDescent="0.2">
      <c r="A858" s="157" t="str">
        <f t="shared" si="45"/>
        <v>MRC01</v>
      </c>
      <c r="B858" s="145" t="str">
        <f>IF(TABLAINV[[#This Row],[Z]]="","",D858&amp;"."&amp;TEXT(E858,"000")&amp;"."&amp;TEXT(F858,"000")&amp;"."&amp;TEXT(G858,"000"))</f>
        <v>MR.C01.004.002</v>
      </c>
      <c r="C858" s="146"/>
      <c r="D858" s="147" t="s">
        <v>95</v>
      </c>
      <c r="E858" s="147" t="s">
        <v>96</v>
      </c>
      <c r="F858" s="147">
        <v>4</v>
      </c>
      <c r="G858" s="147">
        <v>2</v>
      </c>
      <c r="H858" s="147">
        <v>70841004</v>
      </c>
      <c r="I858" s="147" t="s">
        <v>118</v>
      </c>
      <c r="J858" s="158">
        <v>72</v>
      </c>
      <c r="K858" s="147" t="s">
        <v>64</v>
      </c>
      <c r="L858" s="148" t="s">
        <v>115</v>
      </c>
      <c r="M858" s="147" t="s">
        <v>99</v>
      </c>
      <c r="N858" s="146" t="s">
        <v>91</v>
      </c>
      <c r="O858" s="146">
        <v>72</v>
      </c>
      <c r="P858" s="148">
        <v>72</v>
      </c>
      <c r="Q858" s="148"/>
      <c r="R858" s="147"/>
      <c r="S858" s="149">
        <f>TABLAINV[[#This Row],[Conteo Físico]]-TABLAINV[[#This Row],[Cant. UND]]</f>
        <v>0</v>
      </c>
      <c r="T8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8" s="150" t="str">
        <f>IFERROR(IF(MOD(TABLAINV[[#This Row],[C]],2)=0,"PAR","IMPAR"),"Zona")</f>
        <v>PAR</v>
      </c>
      <c r="W858" s="151"/>
      <c r="X858" s="152">
        <f>IFERROR(IF(TABLAINV[[#This Row],[Cant. UND]]=0,TABLAINV[[#This Row],[PMV]]*TABLAINV[[#This Row],[Conteo Físico]],TABLAINV[[#This Row],[PMV]]*TABLAINV[[#This Row],[Cant. UND]]),0)</f>
        <v>0</v>
      </c>
      <c r="Y858" s="152">
        <f>IFERROR(ABS(TABLAINV[[#This Row],[PMV]]*TABLAINV[[#This Row],[Diferencia]]),0)</f>
        <v>0</v>
      </c>
      <c r="Z858" s="153">
        <f>IFERROR(VLOOKUP(TABLAINV[[#This Row],[Codigo Estado]],unds!O:P,2,0),"PEND.")</f>
        <v>2001</v>
      </c>
      <c r="AA858" s="153" t="str">
        <f t="shared" si="46"/>
        <v>CD09</v>
      </c>
      <c r="AB858" s="159">
        <f t="shared" ca="1" si="47"/>
        <v>45828</v>
      </c>
    </row>
    <row r="859" spans="1:28" s="156" customFormat="1" ht="24" customHeight="1" x14ac:dyDescent="0.2">
      <c r="A859" s="157" t="str">
        <f t="shared" si="45"/>
        <v>MRC01</v>
      </c>
      <c r="B859" s="145" t="str">
        <f>IF(TABLAINV[[#This Row],[Z]]="","",D859&amp;"."&amp;TEXT(E859,"000")&amp;"."&amp;TEXT(F859,"000")&amp;"."&amp;TEXT(G859,"000"))</f>
        <v>MR.C01.005.002</v>
      </c>
      <c r="C859" s="146"/>
      <c r="D859" s="147" t="s">
        <v>95</v>
      </c>
      <c r="E859" s="147" t="s">
        <v>96</v>
      </c>
      <c r="F859" s="147">
        <v>5</v>
      </c>
      <c r="G859" s="147">
        <v>2</v>
      </c>
      <c r="H859" s="147">
        <v>974005</v>
      </c>
      <c r="I859" s="147" t="s">
        <v>119</v>
      </c>
      <c r="J859" s="158">
        <v>1</v>
      </c>
      <c r="K859" s="147" t="s">
        <v>64</v>
      </c>
      <c r="L859" s="148" t="s">
        <v>113</v>
      </c>
      <c r="M859" s="147" t="s">
        <v>99</v>
      </c>
      <c r="N859" s="146" t="s">
        <v>91</v>
      </c>
      <c r="O859" s="146">
        <v>1</v>
      </c>
      <c r="P859" s="148">
        <v>1</v>
      </c>
      <c r="Q859" s="148"/>
      <c r="R859" s="147"/>
      <c r="S859" s="149">
        <f>TABLAINV[[#This Row],[Conteo Físico]]-TABLAINV[[#This Row],[Cant. UND]]</f>
        <v>0</v>
      </c>
      <c r="T8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9" s="150" t="str">
        <f>IFERROR(IF(MOD(TABLAINV[[#This Row],[C]],2)=0,"PAR","IMPAR"),"Zona")</f>
        <v>IMPAR</v>
      </c>
      <c r="W859" s="151"/>
      <c r="X859" s="152">
        <f>IFERROR(IF(TABLAINV[[#This Row],[Cant. UND]]=0,TABLAINV[[#This Row],[PMV]]*TABLAINV[[#This Row],[Conteo Físico]],TABLAINV[[#This Row],[PMV]]*TABLAINV[[#This Row],[Cant. UND]]),0)</f>
        <v>0</v>
      </c>
      <c r="Y859" s="152">
        <f>IFERROR(ABS(TABLAINV[[#This Row],[PMV]]*TABLAINV[[#This Row],[Diferencia]]),0)</f>
        <v>0</v>
      </c>
      <c r="Z859" s="153">
        <f>IFERROR(VLOOKUP(TABLAINV[[#This Row],[Codigo Estado]],unds!O:P,2,0),"PEND.")</f>
        <v>2001</v>
      </c>
      <c r="AA859" s="153" t="str">
        <f t="shared" si="46"/>
        <v>CD09</v>
      </c>
      <c r="AB859" s="159">
        <f t="shared" ca="1" si="47"/>
        <v>45828</v>
      </c>
    </row>
    <row r="860" spans="1:28" s="156" customFormat="1" ht="24" customHeight="1" x14ac:dyDescent="0.2">
      <c r="A860" s="157" t="str">
        <f t="shared" si="45"/>
        <v>MRC01</v>
      </c>
      <c r="B860" s="145" t="str">
        <f>IF(TABLAINV[[#This Row],[Z]]="","",D860&amp;"."&amp;TEXT(E860,"000")&amp;"."&amp;TEXT(F860,"000")&amp;"."&amp;TEXT(G860,"000"))</f>
        <v>MR.C01.007.002</v>
      </c>
      <c r="C860" s="146"/>
      <c r="D860" s="147" t="s">
        <v>95</v>
      </c>
      <c r="E860" s="147" t="s">
        <v>96</v>
      </c>
      <c r="F860" s="147">
        <v>7</v>
      </c>
      <c r="G860" s="147">
        <v>2</v>
      </c>
      <c r="H860" s="147">
        <v>733870</v>
      </c>
      <c r="I860" s="147" t="s">
        <v>120</v>
      </c>
      <c r="J860" s="158">
        <v>1</v>
      </c>
      <c r="K860" s="147" t="s">
        <v>64</v>
      </c>
      <c r="L860" s="148" t="s">
        <v>113</v>
      </c>
      <c r="M860" s="147" t="s">
        <v>99</v>
      </c>
      <c r="N860" s="146" t="s">
        <v>91</v>
      </c>
      <c r="O860" s="146">
        <v>1</v>
      </c>
      <c r="P860" s="148">
        <v>1</v>
      </c>
      <c r="Q860" s="148"/>
      <c r="R860" s="147"/>
      <c r="S860" s="149">
        <f>TABLAINV[[#This Row],[Conteo Físico]]-TABLAINV[[#This Row],[Cant. UND]]</f>
        <v>0</v>
      </c>
      <c r="T8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0" s="150" t="str">
        <f>IFERROR(IF(MOD(TABLAINV[[#This Row],[C]],2)=0,"PAR","IMPAR"),"Zona")</f>
        <v>IMPAR</v>
      </c>
      <c r="W860" s="151"/>
      <c r="X860" s="152">
        <f>IFERROR(IF(TABLAINV[[#This Row],[Cant. UND]]=0,TABLAINV[[#This Row],[PMV]]*TABLAINV[[#This Row],[Conteo Físico]],TABLAINV[[#This Row],[PMV]]*TABLAINV[[#This Row],[Cant. UND]]),0)</f>
        <v>0</v>
      </c>
      <c r="Y860" s="152">
        <f>IFERROR(ABS(TABLAINV[[#This Row],[PMV]]*TABLAINV[[#This Row],[Diferencia]]),0)</f>
        <v>0</v>
      </c>
      <c r="Z860" s="153">
        <f>IFERROR(VLOOKUP(TABLAINV[[#This Row],[Codigo Estado]],unds!O:P,2,0),"PEND.")</f>
        <v>2001</v>
      </c>
      <c r="AA860" s="153" t="str">
        <f t="shared" si="46"/>
        <v>CD09</v>
      </c>
      <c r="AB860" s="159">
        <f t="shared" ca="1" si="47"/>
        <v>45828</v>
      </c>
    </row>
    <row r="861" spans="1:28" s="156" customFormat="1" ht="24" customHeight="1" x14ac:dyDescent="0.2">
      <c r="A861" s="157" t="str">
        <f t="shared" si="45"/>
        <v>MRC01</v>
      </c>
      <c r="B861" s="145" t="str">
        <f>IF(TABLAINV[[#This Row],[Z]]="","",D861&amp;"."&amp;TEXT(E861,"000")&amp;"."&amp;TEXT(F861,"000")&amp;"."&amp;TEXT(G861,"000"))</f>
        <v>MR.C01.008.002</v>
      </c>
      <c r="C861" s="146"/>
      <c r="D861" s="147" t="s">
        <v>95</v>
      </c>
      <c r="E861" s="147" t="s">
        <v>96</v>
      </c>
      <c r="F861" s="147">
        <v>8</v>
      </c>
      <c r="G861" s="147">
        <v>2</v>
      </c>
      <c r="H861" s="147">
        <v>974002</v>
      </c>
      <c r="I861" s="147" t="s">
        <v>121</v>
      </c>
      <c r="J861" s="158">
        <v>1</v>
      </c>
      <c r="K861" s="147" t="s">
        <v>64</v>
      </c>
      <c r="L861" s="148" t="s">
        <v>113</v>
      </c>
      <c r="M861" s="147" t="s">
        <v>99</v>
      </c>
      <c r="N861" s="146" t="s">
        <v>91</v>
      </c>
      <c r="O861" s="146">
        <v>1</v>
      </c>
      <c r="P861" s="148">
        <v>1</v>
      </c>
      <c r="Q861" s="148"/>
      <c r="R861" s="147"/>
      <c r="S861" s="149">
        <f>TABLAINV[[#This Row],[Conteo Físico]]-TABLAINV[[#This Row],[Cant. UND]]</f>
        <v>0</v>
      </c>
      <c r="T8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1" s="150" t="str">
        <f>IFERROR(IF(MOD(TABLAINV[[#This Row],[C]],2)=0,"PAR","IMPAR"),"Zona")</f>
        <v>PAR</v>
      </c>
      <c r="W861" s="151"/>
      <c r="X861" s="152">
        <f>IFERROR(IF(TABLAINV[[#This Row],[Cant. UND]]=0,TABLAINV[[#This Row],[PMV]]*TABLAINV[[#This Row],[Conteo Físico]],TABLAINV[[#This Row],[PMV]]*TABLAINV[[#This Row],[Cant. UND]]),0)</f>
        <v>0</v>
      </c>
      <c r="Y861" s="152">
        <f>IFERROR(ABS(TABLAINV[[#This Row],[PMV]]*TABLAINV[[#This Row],[Diferencia]]),0)</f>
        <v>0</v>
      </c>
      <c r="Z861" s="153">
        <f>IFERROR(VLOOKUP(TABLAINV[[#This Row],[Codigo Estado]],unds!O:P,2,0),"PEND.")</f>
        <v>2001</v>
      </c>
      <c r="AA861" s="153" t="str">
        <f t="shared" si="46"/>
        <v>CD09</v>
      </c>
      <c r="AB861" s="159">
        <f t="shared" ca="1" si="47"/>
        <v>45828</v>
      </c>
    </row>
    <row r="862" spans="1:28" s="156" customFormat="1" ht="24" customHeight="1" x14ac:dyDescent="0.2">
      <c r="A862" s="157" t="str">
        <f t="shared" si="45"/>
        <v>MRC01</v>
      </c>
      <c r="B862" s="145" t="str">
        <f>IF(TABLAINV[[#This Row],[Z]]="","",D862&amp;"."&amp;TEXT(E862,"000")&amp;"."&amp;TEXT(F862,"000")&amp;"."&amp;TEXT(G862,"000"))</f>
        <v>MR.C01.011.002</v>
      </c>
      <c r="C862" s="146"/>
      <c r="D862" s="147" t="s">
        <v>95</v>
      </c>
      <c r="E862" s="147" t="s">
        <v>96</v>
      </c>
      <c r="F862" s="147">
        <v>11</v>
      </c>
      <c r="G862" s="147">
        <v>2</v>
      </c>
      <c r="H862" s="147">
        <v>4250</v>
      </c>
      <c r="I862" s="147" t="s">
        <v>122</v>
      </c>
      <c r="J862" s="158">
        <v>9</v>
      </c>
      <c r="K862" s="147" t="s">
        <v>64</v>
      </c>
      <c r="L862" s="148" t="s">
        <v>123</v>
      </c>
      <c r="M862" s="147" t="s">
        <v>111</v>
      </c>
      <c r="N862" s="146" t="s">
        <v>91</v>
      </c>
      <c r="O862" s="146">
        <v>9</v>
      </c>
      <c r="P862" s="148">
        <v>9</v>
      </c>
      <c r="Q862" s="148"/>
      <c r="R862" s="147"/>
      <c r="S862" s="149">
        <f>TABLAINV[[#This Row],[Conteo Físico]]-TABLAINV[[#This Row],[Cant. UND]]</f>
        <v>0</v>
      </c>
      <c r="T8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2" s="150" t="str">
        <f>IFERROR(IF(MOD(TABLAINV[[#This Row],[C]],2)=0,"PAR","IMPAR"),"Zona")</f>
        <v>IMPAR</v>
      </c>
      <c r="W862" s="151"/>
      <c r="X862" s="152">
        <f>IFERROR(IF(TABLAINV[[#This Row],[Cant. UND]]=0,TABLAINV[[#This Row],[PMV]]*TABLAINV[[#This Row],[Conteo Físico]],TABLAINV[[#This Row],[PMV]]*TABLAINV[[#This Row],[Cant. UND]]),0)</f>
        <v>0</v>
      </c>
      <c r="Y862" s="152">
        <f>IFERROR(ABS(TABLAINV[[#This Row],[PMV]]*TABLAINV[[#This Row],[Diferencia]]),0)</f>
        <v>0</v>
      </c>
      <c r="Z862" s="153">
        <f>IFERROR(VLOOKUP(TABLAINV[[#This Row],[Codigo Estado]],unds!O:P,2,0),"PEND.")</f>
        <v>2001</v>
      </c>
      <c r="AA862" s="153" t="str">
        <f t="shared" si="46"/>
        <v>CD09</v>
      </c>
      <c r="AB862" s="159">
        <f t="shared" ca="1" si="47"/>
        <v>45828</v>
      </c>
    </row>
    <row r="863" spans="1:28" s="156" customFormat="1" ht="24" customHeight="1" x14ac:dyDescent="0.2">
      <c r="A863" s="157" t="str">
        <f t="shared" si="45"/>
        <v>MRC01</v>
      </c>
      <c r="B863" s="145" t="str">
        <f>IF(TABLAINV[[#This Row],[Z]]="","",D863&amp;"."&amp;TEXT(E863,"000")&amp;"."&amp;TEXT(F863,"000")&amp;"."&amp;TEXT(G863,"000"))</f>
        <v>MR.C01.014.001</v>
      </c>
      <c r="C863" s="146"/>
      <c r="D863" s="147" t="s">
        <v>95</v>
      </c>
      <c r="E863" s="147" t="s">
        <v>96</v>
      </c>
      <c r="F863" s="147">
        <v>14</v>
      </c>
      <c r="G863" s="147">
        <v>1</v>
      </c>
      <c r="H863" s="147">
        <v>112572</v>
      </c>
      <c r="I863" s="147" t="s">
        <v>124</v>
      </c>
      <c r="J863" s="158">
        <v>24</v>
      </c>
      <c r="K863" s="147" t="s">
        <v>64</v>
      </c>
      <c r="L863" s="148" t="s">
        <v>125</v>
      </c>
      <c r="M863" s="147" t="s">
        <v>99</v>
      </c>
      <c r="N863" s="146" t="s">
        <v>91</v>
      </c>
      <c r="O863" s="146">
        <v>24</v>
      </c>
      <c r="P863" s="148">
        <v>24</v>
      </c>
      <c r="Q863" s="148"/>
      <c r="R863" s="147"/>
      <c r="S863" s="149">
        <f>TABLAINV[[#This Row],[Conteo Físico]]-TABLAINV[[#This Row],[Cant. UND]]</f>
        <v>0</v>
      </c>
      <c r="T8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3" s="150" t="str">
        <f>IFERROR(IF(MOD(TABLAINV[[#This Row],[C]],2)=0,"PAR","IMPAR"),"Zona")</f>
        <v>PAR</v>
      </c>
      <c r="W863" s="151"/>
      <c r="X863" s="152">
        <f>IFERROR(IF(TABLAINV[[#This Row],[Cant. UND]]=0,TABLAINV[[#This Row],[PMV]]*TABLAINV[[#This Row],[Conteo Físico]],TABLAINV[[#This Row],[PMV]]*TABLAINV[[#This Row],[Cant. UND]]),0)</f>
        <v>0</v>
      </c>
      <c r="Y863" s="152">
        <f>IFERROR(ABS(TABLAINV[[#This Row],[PMV]]*TABLAINV[[#This Row],[Diferencia]]),0)</f>
        <v>0</v>
      </c>
      <c r="Z863" s="153">
        <f>IFERROR(VLOOKUP(TABLAINV[[#This Row],[Codigo Estado]],unds!O:P,2,0),"PEND.")</f>
        <v>2001</v>
      </c>
      <c r="AA863" s="153" t="str">
        <f t="shared" si="46"/>
        <v>CD09</v>
      </c>
      <c r="AB863" s="159">
        <f t="shared" ca="1" si="47"/>
        <v>45828</v>
      </c>
    </row>
    <row r="864" spans="1:28" s="156" customFormat="1" ht="24" customHeight="1" x14ac:dyDescent="0.2">
      <c r="A864" s="157" t="str">
        <f t="shared" si="45"/>
        <v>MRC01</v>
      </c>
      <c r="B864" s="145" t="str">
        <f>IF(TABLAINV[[#This Row],[Z]]="","",D864&amp;"."&amp;TEXT(E864,"000")&amp;"."&amp;TEXT(F864,"000")&amp;"."&amp;TEXT(G864,"000"))</f>
        <v>MR.C01.015.002</v>
      </c>
      <c r="C864" s="146"/>
      <c r="D864" s="147" t="s">
        <v>95</v>
      </c>
      <c r="E864" s="147" t="s">
        <v>96</v>
      </c>
      <c r="F864" s="147">
        <v>15</v>
      </c>
      <c r="G864" s="147">
        <v>2</v>
      </c>
      <c r="H864" s="147">
        <v>342610</v>
      </c>
      <c r="I864" s="147" t="s">
        <v>126</v>
      </c>
      <c r="J864" s="158">
        <v>1</v>
      </c>
      <c r="K864" s="147" t="s">
        <v>64</v>
      </c>
      <c r="L864" s="148" t="s">
        <v>113</v>
      </c>
      <c r="M864" s="147" t="s">
        <v>99</v>
      </c>
      <c r="N864" s="146" t="s">
        <v>91</v>
      </c>
      <c r="O864" s="146">
        <v>1</v>
      </c>
      <c r="P864" s="148">
        <v>1</v>
      </c>
      <c r="Q864" s="148"/>
      <c r="R864" s="147"/>
      <c r="S864" s="149">
        <f>TABLAINV[[#This Row],[Conteo Físico]]-TABLAINV[[#This Row],[Cant. UND]]</f>
        <v>0</v>
      </c>
      <c r="T8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4" s="150" t="str">
        <f>IFERROR(IF(MOD(TABLAINV[[#This Row],[C]],2)=0,"PAR","IMPAR"),"Zona")</f>
        <v>IMPAR</v>
      </c>
      <c r="W864" s="151"/>
      <c r="X864" s="152">
        <f>IFERROR(IF(TABLAINV[[#This Row],[Cant. UND]]=0,TABLAINV[[#This Row],[PMV]]*TABLAINV[[#This Row],[Conteo Físico]],TABLAINV[[#This Row],[PMV]]*TABLAINV[[#This Row],[Cant. UND]]),0)</f>
        <v>0</v>
      </c>
      <c r="Y864" s="152">
        <f>IFERROR(ABS(TABLAINV[[#This Row],[PMV]]*TABLAINV[[#This Row],[Diferencia]]),0)</f>
        <v>0</v>
      </c>
      <c r="Z864" s="153">
        <f>IFERROR(VLOOKUP(TABLAINV[[#This Row],[Codigo Estado]],unds!O:P,2,0),"PEND.")</f>
        <v>2001</v>
      </c>
      <c r="AA864" s="153" t="str">
        <f t="shared" si="46"/>
        <v>CD09</v>
      </c>
      <c r="AB864" s="159">
        <f t="shared" ca="1" si="47"/>
        <v>45828</v>
      </c>
    </row>
    <row r="865" spans="1:28" s="156" customFormat="1" ht="24" customHeight="1" x14ac:dyDescent="0.2">
      <c r="A865" s="157" t="str">
        <f t="shared" si="45"/>
        <v>MRC01</v>
      </c>
      <c r="B865" s="145" t="str">
        <f>IF(TABLAINV[[#This Row],[Z]]="","",D865&amp;"."&amp;TEXT(E865,"000")&amp;"."&amp;TEXT(F865,"000")&amp;"."&amp;TEXT(G865,"000"))</f>
        <v>MR.C01.015.002</v>
      </c>
      <c r="C865" s="146"/>
      <c r="D865" s="147" t="s">
        <v>95</v>
      </c>
      <c r="E865" s="147" t="s">
        <v>96</v>
      </c>
      <c r="F865" s="147">
        <v>15</v>
      </c>
      <c r="G865" s="147">
        <v>2</v>
      </c>
      <c r="H865" s="147">
        <v>56462005</v>
      </c>
      <c r="I865" s="147" t="s">
        <v>127</v>
      </c>
      <c r="J865" s="158">
        <v>12</v>
      </c>
      <c r="K865" s="147" t="s">
        <v>64</v>
      </c>
      <c r="L865" s="148" t="s">
        <v>115</v>
      </c>
      <c r="M865" s="147" t="s">
        <v>99</v>
      </c>
      <c r="N865" s="146" t="s">
        <v>91</v>
      </c>
      <c r="O865" s="146">
        <v>12</v>
      </c>
      <c r="P865" s="148">
        <v>12</v>
      </c>
      <c r="Q865" s="148"/>
      <c r="R865" s="147"/>
      <c r="S865" s="149">
        <f>TABLAINV[[#This Row],[Conteo Físico]]-TABLAINV[[#This Row],[Cant. UND]]</f>
        <v>0</v>
      </c>
      <c r="T8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5" s="150" t="str">
        <f>IFERROR(IF(MOD(TABLAINV[[#This Row],[C]],2)=0,"PAR","IMPAR"),"Zona")</f>
        <v>IMPAR</v>
      </c>
      <c r="W865" s="151"/>
      <c r="X865" s="152">
        <f>IFERROR(IF(TABLAINV[[#This Row],[Cant. UND]]=0,TABLAINV[[#This Row],[PMV]]*TABLAINV[[#This Row],[Conteo Físico]],TABLAINV[[#This Row],[PMV]]*TABLAINV[[#This Row],[Cant. UND]]),0)</f>
        <v>0</v>
      </c>
      <c r="Y865" s="152">
        <f>IFERROR(ABS(TABLAINV[[#This Row],[PMV]]*TABLAINV[[#This Row],[Diferencia]]),0)</f>
        <v>0</v>
      </c>
      <c r="Z865" s="153">
        <f>IFERROR(VLOOKUP(TABLAINV[[#This Row],[Codigo Estado]],unds!O:P,2,0),"PEND.")</f>
        <v>2001</v>
      </c>
      <c r="AA865" s="153" t="str">
        <f t="shared" si="46"/>
        <v>CD09</v>
      </c>
      <c r="AB865" s="159">
        <f t="shared" ca="1" si="47"/>
        <v>45828</v>
      </c>
    </row>
    <row r="866" spans="1:28" s="156" customFormat="1" ht="24" customHeight="1" x14ac:dyDescent="0.2">
      <c r="A866" s="157" t="str">
        <f t="shared" si="45"/>
        <v>MRC01</v>
      </c>
      <c r="B866" s="145" t="str">
        <f>IF(TABLAINV[[#This Row],[Z]]="","",D866&amp;"."&amp;TEXT(E866,"000")&amp;"."&amp;TEXT(F866,"000")&amp;"."&amp;TEXT(G866,"000"))</f>
        <v>MR.C01.027.002</v>
      </c>
      <c r="C866" s="146"/>
      <c r="D866" s="147" t="s">
        <v>95</v>
      </c>
      <c r="E866" s="147" t="s">
        <v>96</v>
      </c>
      <c r="F866" s="147">
        <v>27</v>
      </c>
      <c r="G866" s="147">
        <v>2</v>
      </c>
      <c r="H866" s="147">
        <v>353462004</v>
      </c>
      <c r="I866" s="147" t="s">
        <v>128</v>
      </c>
      <c r="J866" s="158">
        <v>6</v>
      </c>
      <c r="K866" s="147" t="s">
        <v>64</v>
      </c>
      <c r="L866" s="148" t="s">
        <v>115</v>
      </c>
      <c r="M866" s="147" t="s">
        <v>99</v>
      </c>
      <c r="N866" s="146" t="s">
        <v>91</v>
      </c>
      <c r="O866" s="146">
        <v>6</v>
      </c>
      <c r="P866" s="148">
        <v>6</v>
      </c>
      <c r="Q866" s="148"/>
      <c r="R866" s="147"/>
      <c r="S866" s="149">
        <f>TABLAINV[[#This Row],[Conteo Físico]]-TABLAINV[[#This Row],[Cant. UND]]</f>
        <v>0</v>
      </c>
      <c r="T8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6" s="150" t="str">
        <f>IFERROR(IF(MOD(TABLAINV[[#This Row],[C]],2)=0,"PAR","IMPAR"),"Zona")</f>
        <v>IMPAR</v>
      </c>
      <c r="W866" s="151"/>
      <c r="X866" s="152">
        <f>IFERROR(IF(TABLAINV[[#This Row],[Cant. UND]]=0,TABLAINV[[#This Row],[PMV]]*TABLAINV[[#This Row],[Conteo Físico]],TABLAINV[[#This Row],[PMV]]*TABLAINV[[#This Row],[Cant. UND]]),0)</f>
        <v>0</v>
      </c>
      <c r="Y866" s="152">
        <f>IFERROR(ABS(TABLAINV[[#This Row],[PMV]]*TABLAINV[[#This Row],[Diferencia]]),0)</f>
        <v>0</v>
      </c>
      <c r="Z866" s="153">
        <f>IFERROR(VLOOKUP(TABLAINV[[#This Row],[Codigo Estado]],unds!O:P,2,0),"PEND.")</f>
        <v>2001</v>
      </c>
      <c r="AA866" s="153" t="str">
        <f t="shared" si="46"/>
        <v>CD09</v>
      </c>
      <c r="AB866" s="159">
        <f t="shared" ca="1" si="47"/>
        <v>45828</v>
      </c>
    </row>
    <row r="867" spans="1:28" s="156" customFormat="1" ht="24" customHeight="1" x14ac:dyDescent="0.2">
      <c r="A867" s="157" t="str">
        <f t="shared" si="45"/>
        <v>MRC01</v>
      </c>
      <c r="B867" s="145" t="str">
        <f>IF(TABLAINV[[#This Row],[Z]]="","",D867&amp;"."&amp;TEXT(E867,"000")&amp;"."&amp;TEXT(F867,"000")&amp;"."&amp;TEXT(G867,"000"))</f>
        <v>MR.C01.035.001</v>
      </c>
      <c r="C867" s="146"/>
      <c r="D867" s="147" t="s">
        <v>95</v>
      </c>
      <c r="E867" s="147" t="s">
        <v>96</v>
      </c>
      <c r="F867" s="147">
        <v>35</v>
      </c>
      <c r="G867" s="147">
        <v>1</v>
      </c>
      <c r="H867" s="147">
        <v>913117</v>
      </c>
      <c r="I867" s="147" t="s">
        <v>129</v>
      </c>
      <c r="J867" s="158">
        <v>12</v>
      </c>
      <c r="K867" s="147" t="s">
        <v>64</v>
      </c>
      <c r="L867" s="148" t="s">
        <v>115</v>
      </c>
      <c r="M867" s="147" t="s">
        <v>99</v>
      </c>
      <c r="N867" s="146" t="s">
        <v>91</v>
      </c>
      <c r="O867" s="146">
        <v>12</v>
      </c>
      <c r="P867" s="148">
        <v>12</v>
      </c>
      <c r="Q867" s="148"/>
      <c r="R867" s="147"/>
      <c r="S867" s="149">
        <f>TABLAINV[[#This Row],[Conteo Físico]]-TABLAINV[[#This Row],[Cant. UND]]</f>
        <v>0</v>
      </c>
      <c r="T8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7" s="150" t="str">
        <f>IFERROR(IF(MOD(TABLAINV[[#This Row],[C]],2)=0,"PAR","IMPAR"),"Zona")</f>
        <v>IMPAR</v>
      </c>
      <c r="W867" s="151"/>
      <c r="X867" s="152">
        <f>IFERROR(IF(TABLAINV[[#This Row],[Cant. UND]]=0,TABLAINV[[#This Row],[PMV]]*TABLAINV[[#This Row],[Conteo Físico]],TABLAINV[[#This Row],[PMV]]*TABLAINV[[#This Row],[Cant. UND]]),0)</f>
        <v>0</v>
      </c>
      <c r="Y867" s="152">
        <f>IFERROR(ABS(TABLAINV[[#This Row],[PMV]]*TABLAINV[[#This Row],[Diferencia]]),0)</f>
        <v>0</v>
      </c>
      <c r="Z867" s="153">
        <f>IFERROR(VLOOKUP(TABLAINV[[#This Row],[Codigo Estado]],unds!O:P,2,0),"PEND.")</f>
        <v>2001</v>
      </c>
      <c r="AA867" s="153" t="str">
        <f t="shared" si="46"/>
        <v>CD09</v>
      </c>
      <c r="AB867" s="159">
        <f t="shared" ca="1" si="47"/>
        <v>45828</v>
      </c>
    </row>
    <row r="868" spans="1:28" s="156" customFormat="1" ht="24" customHeight="1" x14ac:dyDescent="0.2">
      <c r="A868" s="157" t="str">
        <f t="shared" si="45"/>
        <v>MRC01</v>
      </c>
      <c r="B868" s="145" t="str">
        <f>IF(TABLAINV[[#This Row],[Z]]="","",D868&amp;"."&amp;TEXT(E868,"000")&amp;"."&amp;TEXT(F868,"000")&amp;"."&amp;TEXT(G868,"000"))</f>
        <v>MR.C01.037.001</v>
      </c>
      <c r="C868" s="146"/>
      <c r="D868" s="147" t="s">
        <v>95</v>
      </c>
      <c r="E868" s="147" t="s">
        <v>96</v>
      </c>
      <c r="F868" s="147">
        <v>37</v>
      </c>
      <c r="G868" s="147">
        <v>1</v>
      </c>
      <c r="H868" s="147">
        <v>913118</v>
      </c>
      <c r="I868" s="147" t="s">
        <v>130</v>
      </c>
      <c r="J868" s="158">
        <v>60</v>
      </c>
      <c r="K868" s="147" t="s">
        <v>64</v>
      </c>
      <c r="L868" s="148" t="s">
        <v>115</v>
      </c>
      <c r="M868" s="147" t="s">
        <v>99</v>
      </c>
      <c r="N868" s="146" t="s">
        <v>91</v>
      </c>
      <c r="O868" s="146">
        <v>60</v>
      </c>
      <c r="P868" s="148">
        <v>60</v>
      </c>
      <c r="Q868" s="148"/>
      <c r="R868" s="147"/>
      <c r="S868" s="149">
        <f>TABLAINV[[#This Row],[Conteo Físico]]-TABLAINV[[#This Row],[Cant. UND]]</f>
        <v>0</v>
      </c>
      <c r="T8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8" s="150" t="str">
        <f>IFERROR(IF(MOD(TABLAINV[[#This Row],[C]],2)=0,"PAR","IMPAR"),"Zona")</f>
        <v>IMPAR</v>
      </c>
      <c r="W868" s="151"/>
      <c r="X868" s="152">
        <f>IFERROR(IF(TABLAINV[[#This Row],[Cant. UND]]=0,TABLAINV[[#This Row],[PMV]]*TABLAINV[[#This Row],[Conteo Físico]],TABLAINV[[#This Row],[PMV]]*TABLAINV[[#This Row],[Cant. UND]]),0)</f>
        <v>0</v>
      </c>
      <c r="Y868" s="152">
        <f>IFERROR(ABS(TABLAINV[[#This Row],[PMV]]*TABLAINV[[#This Row],[Diferencia]]),0)</f>
        <v>0</v>
      </c>
      <c r="Z868" s="153">
        <f>IFERROR(VLOOKUP(TABLAINV[[#This Row],[Codigo Estado]],unds!O:P,2,0),"PEND.")</f>
        <v>2001</v>
      </c>
      <c r="AA868" s="153" t="str">
        <f t="shared" si="46"/>
        <v>CD09</v>
      </c>
      <c r="AB868" s="159">
        <f t="shared" ca="1" si="47"/>
        <v>45828</v>
      </c>
    </row>
    <row r="869" spans="1:28" s="156" customFormat="1" ht="24" customHeight="1" x14ac:dyDescent="0.2">
      <c r="A869" s="157" t="str">
        <f t="shared" si="45"/>
        <v>MRC01</v>
      </c>
      <c r="B869" s="145" t="str">
        <f>IF(TABLAINV[[#This Row],[Z]]="","",D869&amp;"."&amp;TEXT(E869,"000")&amp;"."&amp;TEXT(F869,"000")&amp;"."&amp;TEXT(G869,"000"))</f>
        <v>MR.C01.037.002</v>
      </c>
      <c r="C869" s="146"/>
      <c r="D869" s="147" t="s">
        <v>95</v>
      </c>
      <c r="E869" s="147" t="s">
        <v>96</v>
      </c>
      <c r="F869" s="147">
        <v>37</v>
      </c>
      <c r="G869" s="147">
        <v>2</v>
      </c>
      <c r="H869" s="147">
        <v>317951</v>
      </c>
      <c r="I869" s="147" t="s">
        <v>131</v>
      </c>
      <c r="J869" s="158">
        <v>12</v>
      </c>
      <c r="K869" s="147" t="s">
        <v>64</v>
      </c>
      <c r="L869" s="148" t="s">
        <v>115</v>
      </c>
      <c r="M869" s="147" t="s">
        <v>99</v>
      </c>
      <c r="N869" s="146" t="s">
        <v>91</v>
      </c>
      <c r="O869" s="146">
        <v>12</v>
      </c>
      <c r="P869" s="148">
        <v>12</v>
      </c>
      <c r="Q869" s="148"/>
      <c r="R869" s="147"/>
      <c r="S869" s="149">
        <f>TABLAINV[[#This Row],[Conteo Físico]]-TABLAINV[[#This Row],[Cant. UND]]</f>
        <v>0</v>
      </c>
      <c r="T8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9" s="150" t="str">
        <f>IFERROR(IF(MOD(TABLAINV[[#This Row],[C]],2)=0,"PAR","IMPAR"),"Zona")</f>
        <v>IMPAR</v>
      </c>
      <c r="W869" s="151"/>
      <c r="X869" s="152">
        <f>IFERROR(IF(TABLAINV[[#This Row],[Cant. UND]]=0,TABLAINV[[#This Row],[PMV]]*TABLAINV[[#This Row],[Conteo Físico]],TABLAINV[[#This Row],[PMV]]*TABLAINV[[#This Row],[Cant. UND]]),0)</f>
        <v>0</v>
      </c>
      <c r="Y869" s="152">
        <f>IFERROR(ABS(TABLAINV[[#This Row],[PMV]]*TABLAINV[[#This Row],[Diferencia]]),0)</f>
        <v>0</v>
      </c>
      <c r="Z869" s="153">
        <f>IFERROR(VLOOKUP(TABLAINV[[#This Row],[Codigo Estado]],unds!O:P,2,0),"PEND.")</f>
        <v>2001</v>
      </c>
      <c r="AA869" s="153" t="str">
        <f t="shared" si="46"/>
        <v>CD09</v>
      </c>
      <c r="AB869" s="159">
        <f t="shared" ca="1" si="47"/>
        <v>45828</v>
      </c>
    </row>
    <row r="870" spans="1:28" s="156" customFormat="1" ht="24" customHeight="1" x14ac:dyDescent="0.2">
      <c r="A870" s="157" t="str">
        <f t="shared" si="45"/>
        <v>MRC01</v>
      </c>
      <c r="B870" s="145" t="str">
        <f>IF(TABLAINV[[#This Row],[Z]]="","",D870&amp;"."&amp;TEXT(E870,"000")&amp;"."&amp;TEXT(F870,"000")&amp;"."&amp;TEXT(G870,"000"))</f>
        <v>MR.C01.038.002</v>
      </c>
      <c r="C870" s="146"/>
      <c r="D870" s="147" t="s">
        <v>95</v>
      </c>
      <c r="E870" s="147" t="s">
        <v>96</v>
      </c>
      <c r="F870" s="147">
        <v>38</v>
      </c>
      <c r="G870" s="147">
        <v>2</v>
      </c>
      <c r="H870" s="147">
        <v>396035006</v>
      </c>
      <c r="I870" s="147" t="s">
        <v>132</v>
      </c>
      <c r="J870" s="158">
        <v>15</v>
      </c>
      <c r="K870" s="147" t="s">
        <v>64</v>
      </c>
      <c r="L870" s="148" t="s">
        <v>98</v>
      </c>
      <c r="M870" s="147" t="s">
        <v>99</v>
      </c>
      <c r="N870" s="146" t="s">
        <v>91</v>
      </c>
      <c r="O870" s="146">
        <v>15</v>
      </c>
      <c r="P870" s="148">
        <v>15</v>
      </c>
      <c r="Q870" s="148"/>
      <c r="R870" s="147"/>
      <c r="S870" s="149">
        <f>TABLAINV[[#This Row],[Conteo Físico]]-TABLAINV[[#This Row],[Cant. UND]]</f>
        <v>0</v>
      </c>
      <c r="T8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0" s="150" t="str">
        <f>IFERROR(IF(MOD(TABLAINV[[#This Row],[C]],2)=0,"PAR","IMPAR"),"Zona")</f>
        <v>PAR</v>
      </c>
      <c r="W870" s="151"/>
      <c r="X870" s="152">
        <f>IFERROR(IF(TABLAINV[[#This Row],[Cant. UND]]=0,TABLAINV[[#This Row],[PMV]]*TABLAINV[[#This Row],[Conteo Físico]],TABLAINV[[#This Row],[PMV]]*TABLAINV[[#This Row],[Cant. UND]]),0)</f>
        <v>0</v>
      </c>
      <c r="Y870" s="152">
        <f>IFERROR(ABS(TABLAINV[[#This Row],[PMV]]*TABLAINV[[#This Row],[Diferencia]]),0)</f>
        <v>0</v>
      </c>
      <c r="Z870" s="153">
        <f>IFERROR(VLOOKUP(TABLAINV[[#This Row],[Codigo Estado]],unds!O:P,2,0),"PEND.")</f>
        <v>2001</v>
      </c>
      <c r="AA870" s="153" t="str">
        <f t="shared" si="46"/>
        <v>CD09</v>
      </c>
      <c r="AB870" s="159">
        <f t="shared" ca="1" si="47"/>
        <v>45828</v>
      </c>
    </row>
    <row r="871" spans="1:28" s="156" customFormat="1" ht="24" customHeight="1" x14ac:dyDescent="0.2">
      <c r="A871" s="157" t="str">
        <f t="shared" si="45"/>
        <v>MRC01</v>
      </c>
      <c r="B871" s="145" t="str">
        <f>IF(TABLAINV[[#This Row],[Z]]="","",D871&amp;"."&amp;TEXT(E871,"000")&amp;"."&amp;TEXT(F871,"000")&amp;"."&amp;TEXT(G871,"000"))</f>
        <v>MR.C01.042.002</v>
      </c>
      <c r="C871" s="146"/>
      <c r="D871" s="147" t="s">
        <v>95</v>
      </c>
      <c r="E871" s="147" t="s">
        <v>96</v>
      </c>
      <c r="F871" s="147">
        <v>42</v>
      </c>
      <c r="G871" s="147">
        <v>2</v>
      </c>
      <c r="H871" s="147">
        <v>118644006</v>
      </c>
      <c r="I871" s="147" t="s">
        <v>133</v>
      </c>
      <c r="J871" s="158">
        <v>9</v>
      </c>
      <c r="K871" s="147" t="s">
        <v>64</v>
      </c>
      <c r="L871" s="148" t="s">
        <v>134</v>
      </c>
      <c r="M871" s="147" t="s">
        <v>135</v>
      </c>
      <c r="N871" s="146" t="s">
        <v>91</v>
      </c>
      <c r="O871" s="146">
        <v>9</v>
      </c>
      <c r="P871" s="148">
        <v>9</v>
      </c>
      <c r="Q871" s="148"/>
      <c r="R871" s="147"/>
      <c r="S871" s="149">
        <f>TABLAINV[[#This Row],[Conteo Físico]]-TABLAINV[[#This Row],[Cant. UND]]</f>
        <v>0</v>
      </c>
      <c r="T8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1" s="150" t="str">
        <f>IFERROR(IF(MOD(TABLAINV[[#This Row],[C]],2)=0,"PAR","IMPAR"),"Zona")</f>
        <v>PAR</v>
      </c>
      <c r="W871" s="151"/>
      <c r="X871" s="152">
        <f>IFERROR(IF(TABLAINV[[#This Row],[Cant. UND]]=0,TABLAINV[[#This Row],[PMV]]*TABLAINV[[#This Row],[Conteo Físico]],TABLAINV[[#This Row],[PMV]]*TABLAINV[[#This Row],[Cant. UND]]),0)</f>
        <v>0</v>
      </c>
      <c r="Y871" s="152">
        <f>IFERROR(ABS(TABLAINV[[#This Row],[PMV]]*TABLAINV[[#This Row],[Diferencia]]),0)</f>
        <v>0</v>
      </c>
      <c r="Z871" s="153">
        <f>IFERROR(VLOOKUP(TABLAINV[[#This Row],[Codigo Estado]],unds!O:P,2,0),"PEND.")</f>
        <v>2001</v>
      </c>
      <c r="AA871" s="153" t="str">
        <f t="shared" si="46"/>
        <v>CD09</v>
      </c>
      <c r="AB871" s="159">
        <f t="shared" ca="1" si="47"/>
        <v>45828</v>
      </c>
    </row>
    <row r="872" spans="1:28" s="156" customFormat="1" ht="24" customHeight="1" x14ac:dyDescent="0.2">
      <c r="A872" s="157" t="str">
        <f t="shared" si="45"/>
        <v>MRC01</v>
      </c>
      <c r="B872" s="145" t="str">
        <f>IF(TABLAINV[[#This Row],[Z]]="","",D872&amp;"."&amp;TEXT(E872,"000")&amp;"."&amp;TEXT(F872,"000")&amp;"."&amp;TEXT(G872,"000"))</f>
        <v>MR.C01.051.002</v>
      </c>
      <c r="C872" s="146"/>
      <c r="D872" s="147" t="s">
        <v>95</v>
      </c>
      <c r="E872" s="147" t="s">
        <v>96</v>
      </c>
      <c r="F872" s="147">
        <v>51</v>
      </c>
      <c r="G872" s="147">
        <v>2</v>
      </c>
      <c r="H872" s="147">
        <v>4232</v>
      </c>
      <c r="I872" s="147" t="s">
        <v>136</v>
      </c>
      <c r="J872" s="158">
        <v>6</v>
      </c>
      <c r="K872" s="147" t="s">
        <v>64</v>
      </c>
      <c r="L872" s="148" t="s">
        <v>115</v>
      </c>
      <c r="M872" s="147" t="s">
        <v>99</v>
      </c>
      <c r="N872" s="146" t="s">
        <v>91</v>
      </c>
      <c r="O872" s="146">
        <v>6</v>
      </c>
      <c r="P872" s="148">
        <v>6</v>
      </c>
      <c r="Q872" s="148"/>
      <c r="R872" s="147"/>
      <c r="S872" s="149">
        <f>TABLAINV[[#This Row],[Conteo Físico]]-TABLAINV[[#This Row],[Cant. UND]]</f>
        <v>0</v>
      </c>
      <c r="T8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2" s="150" t="str">
        <f>IFERROR(IF(MOD(TABLAINV[[#This Row],[C]],2)=0,"PAR","IMPAR"),"Zona")</f>
        <v>IMPAR</v>
      </c>
      <c r="W872" s="151"/>
      <c r="X872" s="152">
        <f>IFERROR(IF(TABLAINV[[#This Row],[Cant. UND]]=0,TABLAINV[[#This Row],[PMV]]*TABLAINV[[#This Row],[Conteo Físico]],TABLAINV[[#This Row],[PMV]]*TABLAINV[[#This Row],[Cant. UND]]),0)</f>
        <v>0</v>
      </c>
      <c r="Y872" s="152">
        <f>IFERROR(ABS(TABLAINV[[#This Row],[PMV]]*TABLAINV[[#This Row],[Diferencia]]),0)</f>
        <v>0</v>
      </c>
      <c r="Z872" s="153">
        <f>IFERROR(VLOOKUP(TABLAINV[[#This Row],[Codigo Estado]],unds!O:P,2,0),"PEND.")</f>
        <v>2001</v>
      </c>
      <c r="AA872" s="153" t="str">
        <f t="shared" si="46"/>
        <v>CD09</v>
      </c>
      <c r="AB872" s="159">
        <f t="shared" ca="1" si="47"/>
        <v>45828</v>
      </c>
    </row>
    <row r="873" spans="1:28" s="156" customFormat="1" ht="24" customHeight="1" x14ac:dyDescent="0.2">
      <c r="A873" s="157" t="str">
        <f t="shared" si="45"/>
        <v>MRC01</v>
      </c>
      <c r="B873" s="145" t="str">
        <f>IF(TABLAINV[[#This Row],[Z]]="","",D873&amp;"."&amp;TEXT(E873,"000")&amp;"."&amp;TEXT(F873,"000")&amp;"."&amp;TEXT(G873,"000"))</f>
        <v>MR.C01.052.002</v>
      </c>
      <c r="C873" s="146"/>
      <c r="D873" s="147" t="s">
        <v>95</v>
      </c>
      <c r="E873" s="147" t="s">
        <v>96</v>
      </c>
      <c r="F873" s="147">
        <v>52</v>
      </c>
      <c r="G873" s="147">
        <v>2</v>
      </c>
      <c r="H873" s="147">
        <v>1021545</v>
      </c>
      <c r="I873" s="147" t="s">
        <v>137</v>
      </c>
      <c r="J873" s="158">
        <v>8</v>
      </c>
      <c r="K873" s="147" t="s">
        <v>64</v>
      </c>
      <c r="L873" s="148" t="s">
        <v>115</v>
      </c>
      <c r="M873" s="147" t="s">
        <v>99</v>
      </c>
      <c r="N873" s="146" t="s">
        <v>91</v>
      </c>
      <c r="O873" s="146">
        <v>8</v>
      </c>
      <c r="P873" s="148">
        <v>8</v>
      </c>
      <c r="Q873" s="148"/>
      <c r="R873" s="147"/>
      <c r="S873" s="149">
        <f>TABLAINV[[#This Row],[Conteo Físico]]-TABLAINV[[#This Row],[Cant. UND]]</f>
        <v>0</v>
      </c>
      <c r="T8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3" s="150" t="str">
        <f>IFERROR(IF(MOD(TABLAINV[[#This Row],[C]],2)=0,"PAR","IMPAR"),"Zona")</f>
        <v>PAR</v>
      </c>
      <c r="W873" s="151"/>
      <c r="X873" s="152">
        <f>IFERROR(IF(TABLAINV[[#This Row],[Cant. UND]]=0,TABLAINV[[#This Row],[PMV]]*TABLAINV[[#This Row],[Conteo Físico]],TABLAINV[[#This Row],[PMV]]*TABLAINV[[#This Row],[Cant. UND]]),0)</f>
        <v>0</v>
      </c>
      <c r="Y873" s="152">
        <f>IFERROR(ABS(TABLAINV[[#This Row],[PMV]]*TABLAINV[[#This Row],[Diferencia]]),0)</f>
        <v>0</v>
      </c>
      <c r="Z873" s="153">
        <f>IFERROR(VLOOKUP(TABLAINV[[#This Row],[Codigo Estado]],unds!O:P,2,0),"PEND.")</f>
        <v>2001</v>
      </c>
      <c r="AA873" s="153" t="str">
        <f t="shared" si="46"/>
        <v>CD09</v>
      </c>
      <c r="AB873" s="159">
        <f t="shared" ca="1" si="47"/>
        <v>45828</v>
      </c>
    </row>
    <row r="874" spans="1:28" s="156" customFormat="1" ht="24" customHeight="1" x14ac:dyDescent="0.2">
      <c r="A874" s="157" t="str">
        <f t="shared" si="45"/>
        <v>MRC01</v>
      </c>
      <c r="B874" s="145" t="str">
        <f>IF(TABLAINV[[#This Row],[Z]]="","",D874&amp;"."&amp;TEXT(E874,"000")&amp;"."&amp;TEXT(F874,"000")&amp;"."&amp;TEXT(G874,"000"))</f>
        <v>MR.C01.056.002</v>
      </c>
      <c r="C874" s="146"/>
      <c r="D874" s="147" t="s">
        <v>95</v>
      </c>
      <c r="E874" s="147" t="s">
        <v>96</v>
      </c>
      <c r="F874" s="147">
        <v>56</v>
      </c>
      <c r="G874" s="147">
        <v>2</v>
      </c>
      <c r="H874" s="147">
        <v>484900</v>
      </c>
      <c r="I874" s="147" t="s">
        <v>138</v>
      </c>
      <c r="J874" s="158">
        <v>10</v>
      </c>
      <c r="K874" s="147" t="s">
        <v>64</v>
      </c>
      <c r="L874" s="148" t="s">
        <v>115</v>
      </c>
      <c r="M874" s="147" t="s">
        <v>99</v>
      </c>
      <c r="N874" s="146" t="s">
        <v>91</v>
      </c>
      <c r="O874" s="146">
        <v>10</v>
      </c>
      <c r="P874" s="148">
        <v>10</v>
      </c>
      <c r="Q874" s="148"/>
      <c r="R874" s="147"/>
      <c r="S874" s="149">
        <f>TABLAINV[[#This Row],[Conteo Físico]]-TABLAINV[[#This Row],[Cant. UND]]</f>
        <v>0</v>
      </c>
      <c r="T8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4" s="150" t="str">
        <f>IFERROR(IF(MOD(TABLAINV[[#This Row],[C]],2)=0,"PAR","IMPAR"),"Zona")</f>
        <v>PAR</v>
      </c>
      <c r="W874" s="151"/>
      <c r="X874" s="152">
        <f>IFERROR(IF(TABLAINV[[#This Row],[Cant. UND]]=0,TABLAINV[[#This Row],[PMV]]*TABLAINV[[#This Row],[Conteo Físico]],TABLAINV[[#This Row],[PMV]]*TABLAINV[[#This Row],[Cant. UND]]),0)</f>
        <v>0</v>
      </c>
      <c r="Y874" s="152">
        <f>IFERROR(ABS(TABLAINV[[#This Row],[PMV]]*TABLAINV[[#This Row],[Diferencia]]),0)</f>
        <v>0</v>
      </c>
      <c r="Z874" s="153">
        <f>IFERROR(VLOOKUP(TABLAINV[[#This Row],[Codigo Estado]],unds!O:P,2,0),"PEND.")</f>
        <v>2001</v>
      </c>
      <c r="AA874" s="153" t="str">
        <f t="shared" si="46"/>
        <v>CD09</v>
      </c>
      <c r="AB874" s="159">
        <f t="shared" ca="1" si="47"/>
        <v>45828</v>
      </c>
    </row>
    <row r="875" spans="1:28" s="156" customFormat="1" ht="24" customHeight="1" x14ac:dyDescent="0.2">
      <c r="A875" s="157" t="str">
        <f t="shared" si="45"/>
        <v>MRC01</v>
      </c>
      <c r="B875" s="145" t="str">
        <f>IF(TABLAINV[[#This Row],[Z]]="","",D875&amp;"."&amp;TEXT(E875,"000")&amp;"."&amp;TEXT(F875,"000")&amp;"."&amp;TEXT(G875,"000"))</f>
        <v>MR.C01.058.002</v>
      </c>
      <c r="C875" s="146"/>
      <c r="D875" s="147" t="s">
        <v>95</v>
      </c>
      <c r="E875" s="147" t="s">
        <v>96</v>
      </c>
      <c r="F875" s="147">
        <v>58</v>
      </c>
      <c r="G875" s="147">
        <v>2</v>
      </c>
      <c r="H875" s="147">
        <v>317950</v>
      </c>
      <c r="I875" s="147" t="s">
        <v>114</v>
      </c>
      <c r="J875" s="158">
        <v>24</v>
      </c>
      <c r="K875" s="147" t="s">
        <v>64</v>
      </c>
      <c r="L875" s="148" t="s">
        <v>115</v>
      </c>
      <c r="M875" s="147" t="s">
        <v>99</v>
      </c>
      <c r="N875" s="146" t="s">
        <v>91</v>
      </c>
      <c r="O875" s="146">
        <v>24</v>
      </c>
      <c r="P875" s="148">
        <v>24</v>
      </c>
      <c r="Q875" s="148"/>
      <c r="R875" s="147"/>
      <c r="S875" s="149">
        <f>TABLAINV[[#This Row],[Conteo Físico]]-TABLAINV[[#This Row],[Cant. UND]]</f>
        <v>0</v>
      </c>
      <c r="T8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5" s="150" t="str">
        <f>IFERROR(IF(MOD(TABLAINV[[#This Row],[C]],2)=0,"PAR","IMPAR"),"Zona")</f>
        <v>PAR</v>
      </c>
      <c r="W875" s="151"/>
      <c r="X875" s="152">
        <f>IFERROR(IF(TABLAINV[[#This Row],[Cant. UND]]=0,TABLAINV[[#This Row],[PMV]]*TABLAINV[[#This Row],[Conteo Físico]],TABLAINV[[#This Row],[PMV]]*TABLAINV[[#This Row],[Cant. UND]]),0)</f>
        <v>0</v>
      </c>
      <c r="Y875" s="152">
        <f>IFERROR(ABS(TABLAINV[[#This Row],[PMV]]*TABLAINV[[#This Row],[Diferencia]]),0)</f>
        <v>0</v>
      </c>
      <c r="Z875" s="153">
        <f>IFERROR(VLOOKUP(TABLAINV[[#This Row],[Codigo Estado]],unds!O:P,2,0),"PEND.")</f>
        <v>2001</v>
      </c>
      <c r="AA875" s="153" t="str">
        <f t="shared" si="46"/>
        <v>CD09</v>
      </c>
      <c r="AB875" s="159">
        <f t="shared" ca="1" si="47"/>
        <v>45828</v>
      </c>
    </row>
    <row r="876" spans="1:28" s="156" customFormat="1" ht="24" customHeight="1" x14ac:dyDescent="0.2">
      <c r="A876" s="157" t="str">
        <f t="shared" si="45"/>
        <v>MRC01</v>
      </c>
      <c r="B876" s="145" t="str">
        <f>IF(TABLAINV[[#This Row],[Z]]="","",D876&amp;"."&amp;TEXT(E876,"000")&amp;"."&amp;TEXT(F876,"000")&amp;"."&amp;TEXT(G876,"000"))</f>
        <v>MR.C01.059.002</v>
      </c>
      <c r="C876" s="146"/>
      <c r="D876" s="147" t="s">
        <v>95</v>
      </c>
      <c r="E876" s="147" t="s">
        <v>96</v>
      </c>
      <c r="F876" s="147">
        <v>59</v>
      </c>
      <c r="G876" s="147">
        <v>2</v>
      </c>
      <c r="H876" s="147">
        <v>91048</v>
      </c>
      <c r="I876" s="147" t="s">
        <v>139</v>
      </c>
      <c r="J876" s="158">
        <v>1</v>
      </c>
      <c r="K876" s="147" t="s">
        <v>64</v>
      </c>
      <c r="L876" s="148" t="s">
        <v>140</v>
      </c>
      <c r="M876" s="147" t="s">
        <v>135</v>
      </c>
      <c r="N876" s="146" t="s">
        <v>91</v>
      </c>
      <c r="O876" s="146">
        <v>1</v>
      </c>
      <c r="P876" s="148">
        <v>1</v>
      </c>
      <c r="Q876" s="148"/>
      <c r="R876" s="147"/>
      <c r="S876" s="149">
        <f>TABLAINV[[#This Row],[Conteo Físico]]-TABLAINV[[#This Row],[Cant. UND]]</f>
        <v>0</v>
      </c>
      <c r="T8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6" s="150" t="str">
        <f>IFERROR(IF(MOD(TABLAINV[[#This Row],[C]],2)=0,"PAR","IMPAR"),"Zona")</f>
        <v>IMPAR</v>
      </c>
      <c r="W876" s="151"/>
      <c r="X876" s="152">
        <f>IFERROR(IF(TABLAINV[[#This Row],[Cant. UND]]=0,TABLAINV[[#This Row],[PMV]]*TABLAINV[[#This Row],[Conteo Físico]],TABLAINV[[#This Row],[PMV]]*TABLAINV[[#This Row],[Cant. UND]]),0)</f>
        <v>0</v>
      </c>
      <c r="Y876" s="152">
        <f>IFERROR(ABS(TABLAINV[[#This Row],[PMV]]*TABLAINV[[#This Row],[Diferencia]]),0)</f>
        <v>0</v>
      </c>
      <c r="Z876" s="153">
        <f>IFERROR(VLOOKUP(TABLAINV[[#This Row],[Codigo Estado]],unds!O:P,2,0),"PEND.")</f>
        <v>2001</v>
      </c>
      <c r="AA876" s="153" t="str">
        <f t="shared" si="46"/>
        <v>CD09</v>
      </c>
      <c r="AB876" s="159">
        <f t="shared" ca="1" si="47"/>
        <v>45828</v>
      </c>
    </row>
    <row r="877" spans="1:28" s="156" customFormat="1" ht="24" customHeight="1" x14ac:dyDescent="0.2">
      <c r="A877" s="157" t="str">
        <f t="shared" si="45"/>
        <v>MRC01</v>
      </c>
      <c r="B877" s="145" t="str">
        <f>IF(TABLAINV[[#This Row],[Z]]="","",D877&amp;"."&amp;TEXT(E877,"000")&amp;"."&amp;TEXT(F877,"000")&amp;"."&amp;TEXT(G877,"000"))</f>
        <v>MR.C01.060.001</v>
      </c>
      <c r="C877" s="146"/>
      <c r="D877" s="147" t="s">
        <v>95</v>
      </c>
      <c r="E877" s="147" t="s">
        <v>96</v>
      </c>
      <c r="F877" s="147">
        <v>60</v>
      </c>
      <c r="G877" s="147">
        <v>1</v>
      </c>
      <c r="H877" s="147">
        <v>1021545</v>
      </c>
      <c r="I877" s="147" t="s">
        <v>137</v>
      </c>
      <c r="J877" s="158">
        <v>3</v>
      </c>
      <c r="K877" s="147" t="s">
        <v>64</v>
      </c>
      <c r="L877" s="148" t="s">
        <v>115</v>
      </c>
      <c r="M877" s="147" t="s">
        <v>99</v>
      </c>
      <c r="N877" s="146" t="s">
        <v>91</v>
      </c>
      <c r="O877" s="146">
        <v>3</v>
      </c>
      <c r="P877" s="148">
        <v>3</v>
      </c>
      <c r="Q877" s="148"/>
      <c r="R877" s="147"/>
      <c r="S877" s="149">
        <f>TABLAINV[[#This Row],[Conteo Físico]]-TABLAINV[[#This Row],[Cant. UND]]</f>
        <v>0</v>
      </c>
      <c r="T8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7" s="150" t="str">
        <f>IFERROR(IF(MOD(TABLAINV[[#This Row],[C]],2)=0,"PAR","IMPAR"),"Zona")</f>
        <v>PAR</v>
      </c>
      <c r="W877" s="151"/>
      <c r="X877" s="152">
        <f>IFERROR(IF(TABLAINV[[#This Row],[Cant. UND]]=0,TABLAINV[[#This Row],[PMV]]*TABLAINV[[#This Row],[Conteo Físico]],TABLAINV[[#This Row],[PMV]]*TABLAINV[[#This Row],[Cant. UND]]),0)</f>
        <v>0</v>
      </c>
      <c r="Y877" s="152">
        <f>IFERROR(ABS(TABLAINV[[#This Row],[PMV]]*TABLAINV[[#This Row],[Diferencia]]),0)</f>
        <v>0</v>
      </c>
      <c r="Z877" s="153">
        <f>IFERROR(VLOOKUP(TABLAINV[[#This Row],[Codigo Estado]],unds!O:P,2,0),"PEND.")</f>
        <v>2001</v>
      </c>
      <c r="AA877" s="153" t="str">
        <f t="shared" si="46"/>
        <v>CD09</v>
      </c>
      <c r="AB877" s="159">
        <f t="shared" ca="1" si="47"/>
        <v>45828</v>
      </c>
    </row>
    <row r="878" spans="1:28" s="156" customFormat="1" ht="24" customHeight="1" x14ac:dyDescent="0.2">
      <c r="A878" s="157" t="str">
        <f t="shared" si="45"/>
        <v>MRC01</v>
      </c>
      <c r="B878" s="145" t="str">
        <f>IF(TABLAINV[[#This Row],[Z]]="","",D878&amp;"."&amp;TEXT(E878,"000")&amp;"."&amp;TEXT(F878,"000")&amp;"."&amp;TEXT(G878,"000"))</f>
        <v>MR.C01.064.002</v>
      </c>
      <c r="C878" s="146"/>
      <c r="D878" s="147" t="s">
        <v>95</v>
      </c>
      <c r="E878" s="147" t="s">
        <v>96</v>
      </c>
      <c r="F878" s="147">
        <v>64</v>
      </c>
      <c r="G878" s="147">
        <v>2</v>
      </c>
      <c r="H878" s="147">
        <v>1019074005</v>
      </c>
      <c r="I878" s="147" t="s">
        <v>141</v>
      </c>
      <c r="J878" s="158">
        <v>22</v>
      </c>
      <c r="K878" s="147" t="s">
        <v>64</v>
      </c>
      <c r="L878" s="148" t="s">
        <v>142</v>
      </c>
      <c r="M878" s="147" t="s">
        <v>99</v>
      </c>
      <c r="N878" s="146" t="s">
        <v>91</v>
      </c>
      <c r="O878" s="146">
        <v>22</v>
      </c>
      <c r="P878" s="148">
        <v>22</v>
      </c>
      <c r="Q878" s="148"/>
      <c r="R878" s="147"/>
      <c r="S878" s="149">
        <f>TABLAINV[[#This Row],[Conteo Físico]]-TABLAINV[[#This Row],[Cant. UND]]</f>
        <v>0</v>
      </c>
      <c r="T8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8" s="150" t="str">
        <f>IFERROR(IF(MOD(TABLAINV[[#This Row],[C]],2)=0,"PAR","IMPAR"),"Zona")</f>
        <v>PAR</v>
      </c>
      <c r="W878" s="151"/>
      <c r="X878" s="152">
        <f>IFERROR(IF(TABLAINV[[#This Row],[Cant. UND]]=0,TABLAINV[[#This Row],[PMV]]*TABLAINV[[#This Row],[Conteo Físico]],TABLAINV[[#This Row],[PMV]]*TABLAINV[[#This Row],[Cant. UND]]),0)</f>
        <v>0</v>
      </c>
      <c r="Y878" s="152">
        <f>IFERROR(ABS(TABLAINV[[#This Row],[PMV]]*TABLAINV[[#This Row],[Diferencia]]),0)</f>
        <v>0</v>
      </c>
      <c r="Z878" s="153">
        <f>IFERROR(VLOOKUP(TABLAINV[[#This Row],[Codigo Estado]],unds!O:P,2,0),"PEND.")</f>
        <v>2001</v>
      </c>
      <c r="AA878" s="153" t="str">
        <f t="shared" si="46"/>
        <v>CD09</v>
      </c>
      <c r="AB878" s="159">
        <f t="shared" ca="1" si="47"/>
        <v>45828</v>
      </c>
    </row>
    <row r="879" spans="1:28" s="156" customFormat="1" ht="24" customHeight="1" x14ac:dyDescent="0.2">
      <c r="A879" s="157" t="str">
        <f t="shared" si="45"/>
        <v>MRC01</v>
      </c>
      <c r="B879" s="145" t="str">
        <f>IF(TABLAINV[[#This Row],[Z]]="","",D879&amp;"."&amp;TEXT(E879,"000")&amp;"."&amp;TEXT(F879,"000")&amp;"."&amp;TEXT(G879,"000"))</f>
        <v>MR.C01.071.002</v>
      </c>
      <c r="C879" s="146"/>
      <c r="D879" s="147" t="s">
        <v>95</v>
      </c>
      <c r="E879" s="147" t="s">
        <v>96</v>
      </c>
      <c r="F879" s="147">
        <v>71</v>
      </c>
      <c r="G879" s="147">
        <v>2</v>
      </c>
      <c r="H879" s="147">
        <v>716847</v>
      </c>
      <c r="I879" s="147" t="s">
        <v>143</v>
      </c>
      <c r="J879" s="158">
        <v>4</v>
      </c>
      <c r="K879" s="147" t="s">
        <v>64</v>
      </c>
      <c r="L879" s="148" t="s">
        <v>115</v>
      </c>
      <c r="M879" s="147" t="s">
        <v>99</v>
      </c>
      <c r="N879" s="146" t="s">
        <v>91</v>
      </c>
      <c r="O879" s="146">
        <v>4</v>
      </c>
      <c r="P879" s="148">
        <v>4</v>
      </c>
      <c r="Q879" s="148"/>
      <c r="R879" s="147"/>
      <c r="S879" s="149">
        <f>TABLAINV[[#This Row],[Conteo Físico]]-TABLAINV[[#This Row],[Cant. UND]]</f>
        <v>0</v>
      </c>
      <c r="T8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9" s="150" t="str">
        <f>IFERROR(IF(MOD(TABLAINV[[#This Row],[C]],2)=0,"PAR","IMPAR"),"Zona")</f>
        <v>IMPAR</v>
      </c>
      <c r="W879" s="151"/>
      <c r="X879" s="152">
        <f>IFERROR(IF(TABLAINV[[#This Row],[Cant. UND]]=0,TABLAINV[[#This Row],[PMV]]*TABLAINV[[#This Row],[Conteo Físico]],TABLAINV[[#This Row],[PMV]]*TABLAINV[[#This Row],[Cant. UND]]),0)</f>
        <v>0</v>
      </c>
      <c r="Y879" s="152">
        <f>IFERROR(ABS(TABLAINV[[#This Row],[PMV]]*TABLAINV[[#This Row],[Diferencia]]),0)</f>
        <v>0</v>
      </c>
      <c r="Z879" s="153">
        <f>IFERROR(VLOOKUP(TABLAINV[[#This Row],[Codigo Estado]],unds!O:P,2,0),"PEND.")</f>
        <v>2001</v>
      </c>
      <c r="AA879" s="153" t="str">
        <f t="shared" si="46"/>
        <v>CD09</v>
      </c>
      <c r="AB879" s="159">
        <f t="shared" ca="1" si="47"/>
        <v>45828</v>
      </c>
    </row>
    <row r="880" spans="1:28" s="156" customFormat="1" ht="24" customHeight="1" x14ac:dyDescent="0.2">
      <c r="A880" s="157" t="str">
        <f t="shared" si="45"/>
        <v>MRC01</v>
      </c>
      <c r="B880" s="145" t="str">
        <f>IF(TABLAINV[[#This Row],[Z]]="","",D880&amp;"."&amp;TEXT(E880,"000")&amp;"."&amp;TEXT(F880,"000")&amp;"."&amp;TEXT(G880,"000"))</f>
        <v>MR.C01.072.002</v>
      </c>
      <c r="C880" s="146"/>
      <c r="D880" s="147" t="s">
        <v>95</v>
      </c>
      <c r="E880" s="147" t="s">
        <v>96</v>
      </c>
      <c r="F880" s="147">
        <v>72</v>
      </c>
      <c r="G880" s="147">
        <v>2</v>
      </c>
      <c r="H880" s="147">
        <v>1022405</v>
      </c>
      <c r="I880" s="147" t="s">
        <v>144</v>
      </c>
      <c r="J880" s="158">
        <v>4</v>
      </c>
      <c r="K880" s="147" t="s">
        <v>64</v>
      </c>
      <c r="L880" s="148" t="s">
        <v>145</v>
      </c>
      <c r="M880" s="147" t="s">
        <v>99</v>
      </c>
      <c r="N880" s="146" t="s">
        <v>91</v>
      </c>
      <c r="O880" s="146">
        <v>4</v>
      </c>
      <c r="P880" s="148">
        <v>4</v>
      </c>
      <c r="Q880" s="148"/>
      <c r="R880" s="147"/>
      <c r="S880" s="149">
        <f>TABLAINV[[#This Row],[Conteo Físico]]-TABLAINV[[#This Row],[Cant. UND]]</f>
        <v>0</v>
      </c>
      <c r="T8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0" s="150" t="str">
        <f>IFERROR(IF(MOD(TABLAINV[[#This Row],[C]],2)=0,"PAR","IMPAR"),"Zona")</f>
        <v>PAR</v>
      </c>
      <c r="W880" s="151"/>
      <c r="X880" s="152">
        <f>IFERROR(IF(TABLAINV[[#This Row],[Cant. UND]]=0,TABLAINV[[#This Row],[PMV]]*TABLAINV[[#This Row],[Conteo Físico]],TABLAINV[[#This Row],[PMV]]*TABLAINV[[#This Row],[Cant. UND]]),0)</f>
        <v>0</v>
      </c>
      <c r="Y880" s="152">
        <f>IFERROR(ABS(TABLAINV[[#This Row],[PMV]]*TABLAINV[[#This Row],[Diferencia]]),0)</f>
        <v>0</v>
      </c>
      <c r="Z880" s="153">
        <f>IFERROR(VLOOKUP(TABLAINV[[#This Row],[Codigo Estado]],unds!O:P,2,0),"PEND.")</f>
        <v>2001</v>
      </c>
      <c r="AA880" s="153" t="str">
        <f t="shared" si="46"/>
        <v>CD09</v>
      </c>
      <c r="AB880" s="159">
        <f t="shared" ca="1" si="47"/>
        <v>45828</v>
      </c>
    </row>
    <row r="881" spans="1:28" s="156" customFormat="1" ht="24" customHeight="1" x14ac:dyDescent="0.2">
      <c r="A881" s="157" t="str">
        <f t="shared" si="45"/>
        <v>MRC01</v>
      </c>
      <c r="B881" s="145" t="str">
        <f>IF(TABLAINV[[#This Row],[Z]]="","",D881&amp;"."&amp;TEXT(E881,"000")&amp;"."&amp;TEXT(F881,"000")&amp;"."&amp;TEXT(G881,"000"))</f>
        <v>MR.C01.074.002</v>
      </c>
      <c r="C881" s="146"/>
      <c r="D881" s="147" t="s">
        <v>95</v>
      </c>
      <c r="E881" s="147" t="s">
        <v>96</v>
      </c>
      <c r="F881" s="147">
        <v>74</v>
      </c>
      <c r="G881" s="147">
        <v>2</v>
      </c>
      <c r="H881" s="147">
        <v>392307</v>
      </c>
      <c r="I881" s="147" t="s">
        <v>146</v>
      </c>
      <c r="J881" s="158">
        <v>6</v>
      </c>
      <c r="K881" s="147" t="s">
        <v>64</v>
      </c>
      <c r="L881" s="148" t="s">
        <v>115</v>
      </c>
      <c r="M881" s="147" t="s">
        <v>99</v>
      </c>
      <c r="N881" s="146" t="s">
        <v>91</v>
      </c>
      <c r="O881" s="146">
        <v>6</v>
      </c>
      <c r="P881" s="148">
        <v>6</v>
      </c>
      <c r="Q881" s="148"/>
      <c r="R881" s="147"/>
      <c r="S881" s="149">
        <f>TABLAINV[[#This Row],[Conteo Físico]]-TABLAINV[[#This Row],[Cant. UND]]</f>
        <v>0</v>
      </c>
      <c r="T8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1" s="150" t="str">
        <f>IFERROR(IF(MOD(TABLAINV[[#This Row],[C]],2)=0,"PAR","IMPAR"),"Zona")</f>
        <v>PAR</v>
      </c>
      <c r="W881" s="151"/>
      <c r="X881" s="152">
        <f>IFERROR(IF(TABLAINV[[#This Row],[Cant. UND]]=0,TABLAINV[[#This Row],[PMV]]*TABLAINV[[#This Row],[Conteo Físico]],TABLAINV[[#This Row],[PMV]]*TABLAINV[[#This Row],[Cant. UND]]),0)</f>
        <v>0</v>
      </c>
      <c r="Y881" s="152">
        <f>IFERROR(ABS(TABLAINV[[#This Row],[PMV]]*TABLAINV[[#This Row],[Diferencia]]),0)</f>
        <v>0</v>
      </c>
      <c r="Z881" s="153">
        <f>IFERROR(VLOOKUP(TABLAINV[[#This Row],[Codigo Estado]],unds!O:P,2,0),"PEND.")</f>
        <v>2001</v>
      </c>
      <c r="AA881" s="153" t="str">
        <f t="shared" si="46"/>
        <v>CD09</v>
      </c>
      <c r="AB881" s="159">
        <f t="shared" ca="1" si="47"/>
        <v>45828</v>
      </c>
    </row>
    <row r="882" spans="1:28" s="156" customFormat="1" ht="24" customHeight="1" x14ac:dyDescent="0.2">
      <c r="A882" s="157" t="str">
        <f t="shared" si="45"/>
        <v>MRC01</v>
      </c>
      <c r="B882" s="145" t="str">
        <f>IF(TABLAINV[[#This Row],[Z]]="","",D882&amp;"."&amp;TEXT(E882,"000")&amp;"."&amp;TEXT(F882,"000")&amp;"."&amp;TEXT(G882,"000"))</f>
        <v>MR.C01.077.002</v>
      </c>
      <c r="C882" s="146"/>
      <c r="D882" s="147" t="s">
        <v>95</v>
      </c>
      <c r="E882" s="147" t="s">
        <v>96</v>
      </c>
      <c r="F882" s="147">
        <v>77</v>
      </c>
      <c r="G882" s="147">
        <v>2</v>
      </c>
      <c r="H882" s="147">
        <v>452027</v>
      </c>
      <c r="I882" s="147" t="s">
        <v>147</v>
      </c>
      <c r="J882" s="158">
        <v>6</v>
      </c>
      <c r="K882" s="147" t="s">
        <v>64</v>
      </c>
      <c r="L882" s="148" t="s">
        <v>98</v>
      </c>
      <c r="M882" s="147" t="s">
        <v>99</v>
      </c>
      <c r="N882" s="146" t="s">
        <v>91</v>
      </c>
      <c r="O882" s="146">
        <v>6</v>
      </c>
      <c r="P882" s="148">
        <v>6</v>
      </c>
      <c r="Q882" s="148"/>
      <c r="R882" s="147"/>
      <c r="S882" s="149">
        <f>TABLAINV[[#This Row],[Conteo Físico]]-TABLAINV[[#This Row],[Cant. UND]]</f>
        <v>0</v>
      </c>
      <c r="T8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2" s="150" t="str">
        <f>IFERROR(IF(MOD(TABLAINV[[#This Row],[C]],2)=0,"PAR","IMPAR"),"Zona")</f>
        <v>IMPAR</v>
      </c>
      <c r="W882" s="151"/>
      <c r="X882" s="152">
        <f>IFERROR(IF(TABLAINV[[#This Row],[Cant. UND]]=0,TABLAINV[[#This Row],[PMV]]*TABLAINV[[#This Row],[Conteo Físico]],TABLAINV[[#This Row],[PMV]]*TABLAINV[[#This Row],[Cant. UND]]),0)</f>
        <v>0</v>
      </c>
      <c r="Y882" s="152">
        <f>IFERROR(ABS(TABLAINV[[#This Row],[PMV]]*TABLAINV[[#This Row],[Diferencia]]),0)</f>
        <v>0</v>
      </c>
      <c r="Z882" s="153">
        <f>IFERROR(VLOOKUP(TABLAINV[[#This Row],[Codigo Estado]],unds!O:P,2,0),"PEND.")</f>
        <v>2001</v>
      </c>
      <c r="AA882" s="153" t="str">
        <f t="shared" si="46"/>
        <v>CD09</v>
      </c>
      <c r="AB882" s="159">
        <f t="shared" ca="1" si="47"/>
        <v>45828</v>
      </c>
    </row>
    <row r="883" spans="1:28" s="156" customFormat="1" ht="24" customHeight="1" x14ac:dyDescent="0.2">
      <c r="A883" s="157" t="str">
        <f t="shared" si="45"/>
        <v>MRC01</v>
      </c>
      <c r="B883" s="145" t="str">
        <f>IF(TABLAINV[[#This Row],[Z]]="","",D883&amp;"."&amp;TEXT(E883,"000")&amp;"."&amp;TEXT(F883,"000")&amp;"."&amp;TEXT(G883,"000"))</f>
        <v>MR.C01.078.002</v>
      </c>
      <c r="C883" s="146"/>
      <c r="D883" s="147" t="s">
        <v>95</v>
      </c>
      <c r="E883" s="147" t="s">
        <v>96</v>
      </c>
      <c r="F883" s="147">
        <v>78</v>
      </c>
      <c r="G883" s="147">
        <v>2</v>
      </c>
      <c r="H883" s="147">
        <v>1016140</v>
      </c>
      <c r="I883" s="147" t="s">
        <v>148</v>
      </c>
      <c r="J883" s="158">
        <v>16</v>
      </c>
      <c r="K883" s="147" t="s">
        <v>64</v>
      </c>
      <c r="L883" s="148" t="s">
        <v>98</v>
      </c>
      <c r="M883" s="147" t="s">
        <v>99</v>
      </c>
      <c r="N883" s="146" t="s">
        <v>91</v>
      </c>
      <c r="O883" s="146">
        <v>16</v>
      </c>
      <c r="P883" s="148">
        <v>16</v>
      </c>
      <c r="Q883" s="148"/>
      <c r="R883" s="147"/>
      <c r="S883" s="149">
        <f>TABLAINV[[#This Row],[Conteo Físico]]-TABLAINV[[#This Row],[Cant. UND]]</f>
        <v>0</v>
      </c>
      <c r="T8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3" s="150" t="str">
        <f>IFERROR(IF(MOD(TABLAINV[[#This Row],[C]],2)=0,"PAR","IMPAR"),"Zona")</f>
        <v>PAR</v>
      </c>
      <c r="W883" s="151"/>
      <c r="X883" s="152">
        <f>IFERROR(IF(TABLAINV[[#This Row],[Cant. UND]]=0,TABLAINV[[#This Row],[PMV]]*TABLAINV[[#This Row],[Conteo Físico]],TABLAINV[[#This Row],[PMV]]*TABLAINV[[#This Row],[Cant. UND]]),0)</f>
        <v>0</v>
      </c>
      <c r="Y883" s="152">
        <f>IFERROR(ABS(TABLAINV[[#This Row],[PMV]]*TABLAINV[[#This Row],[Diferencia]]),0)</f>
        <v>0</v>
      </c>
      <c r="Z883" s="153">
        <f>IFERROR(VLOOKUP(TABLAINV[[#This Row],[Codigo Estado]],unds!O:P,2,0),"PEND.")</f>
        <v>2001</v>
      </c>
      <c r="AA883" s="153" t="str">
        <f t="shared" si="46"/>
        <v>CD09</v>
      </c>
      <c r="AB883" s="159">
        <f t="shared" ca="1" si="47"/>
        <v>45828</v>
      </c>
    </row>
    <row r="884" spans="1:28" s="156" customFormat="1" ht="24" customHeight="1" x14ac:dyDescent="0.2">
      <c r="A884" s="157" t="str">
        <f t="shared" si="45"/>
        <v>MRC01</v>
      </c>
      <c r="B884" s="145" t="str">
        <f>IF(TABLAINV[[#This Row],[Z]]="","",D884&amp;"."&amp;TEXT(E884,"000")&amp;"."&amp;TEXT(F884,"000")&amp;"."&amp;TEXT(G884,"000"))</f>
        <v>MR.C01.079.003</v>
      </c>
      <c r="C884" s="146"/>
      <c r="D884" s="147" t="s">
        <v>95</v>
      </c>
      <c r="E884" s="147" t="s">
        <v>96</v>
      </c>
      <c r="F884" s="147">
        <v>79</v>
      </c>
      <c r="G884" s="147">
        <v>3</v>
      </c>
      <c r="H884" s="147">
        <v>974468</v>
      </c>
      <c r="I884" s="147" t="s">
        <v>112</v>
      </c>
      <c r="J884" s="158">
        <v>65</v>
      </c>
      <c r="K884" s="147" t="s">
        <v>64</v>
      </c>
      <c r="L884" s="148" t="s">
        <v>113</v>
      </c>
      <c r="M884" s="147" t="s">
        <v>99</v>
      </c>
      <c r="N884" s="146" t="s">
        <v>91</v>
      </c>
      <c r="O884" s="146">
        <v>65</v>
      </c>
      <c r="P884" s="148">
        <v>65</v>
      </c>
      <c r="Q884" s="148"/>
      <c r="R884" s="147"/>
      <c r="S884" s="149">
        <f>TABLAINV[[#This Row],[Conteo Físico]]-TABLAINV[[#This Row],[Cant. UND]]</f>
        <v>0</v>
      </c>
      <c r="T8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4" s="150" t="str">
        <f>IFERROR(IF(MOD(TABLAINV[[#This Row],[C]],2)=0,"PAR","IMPAR"),"Zona")</f>
        <v>IMPAR</v>
      </c>
      <c r="W884" s="151"/>
      <c r="X884" s="152">
        <f>IFERROR(IF(TABLAINV[[#This Row],[Cant. UND]]=0,TABLAINV[[#This Row],[PMV]]*TABLAINV[[#This Row],[Conteo Físico]],TABLAINV[[#This Row],[PMV]]*TABLAINV[[#This Row],[Cant. UND]]),0)</f>
        <v>0</v>
      </c>
      <c r="Y884" s="152">
        <f>IFERROR(ABS(TABLAINV[[#This Row],[PMV]]*TABLAINV[[#This Row],[Diferencia]]),0)</f>
        <v>0</v>
      </c>
      <c r="Z884" s="153">
        <f>IFERROR(VLOOKUP(TABLAINV[[#This Row],[Codigo Estado]],unds!O:P,2,0),"PEND.")</f>
        <v>2001</v>
      </c>
      <c r="AA884" s="153" t="str">
        <f t="shared" si="46"/>
        <v>CD09</v>
      </c>
      <c r="AB884" s="159">
        <f t="shared" ca="1" si="47"/>
        <v>45828</v>
      </c>
    </row>
    <row r="885" spans="1:28" s="156" customFormat="1" ht="24" customHeight="1" x14ac:dyDescent="0.2">
      <c r="A885" s="157" t="str">
        <f t="shared" si="45"/>
        <v>MRC01</v>
      </c>
      <c r="B885" s="145" t="str">
        <f>IF(TABLAINV[[#This Row],[Z]]="","",D885&amp;"."&amp;TEXT(E885,"000")&amp;"."&amp;TEXT(F885,"000")&amp;"."&amp;TEXT(G885,"000"))</f>
        <v>MR.C01.080.002</v>
      </c>
      <c r="C885" s="146"/>
      <c r="D885" s="147" t="s">
        <v>95</v>
      </c>
      <c r="E885" s="147" t="s">
        <v>96</v>
      </c>
      <c r="F885" s="147">
        <v>80</v>
      </c>
      <c r="G885" s="147">
        <v>2</v>
      </c>
      <c r="H885" s="147">
        <v>947969</v>
      </c>
      <c r="I885" s="147" t="s">
        <v>149</v>
      </c>
      <c r="J885" s="158">
        <v>24</v>
      </c>
      <c r="K885" s="147" t="s">
        <v>64</v>
      </c>
      <c r="L885" s="148" t="s">
        <v>98</v>
      </c>
      <c r="M885" s="147" t="s">
        <v>99</v>
      </c>
      <c r="N885" s="146" t="s">
        <v>91</v>
      </c>
      <c r="O885" s="146">
        <v>24</v>
      </c>
      <c r="P885" s="148">
        <v>24</v>
      </c>
      <c r="Q885" s="148"/>
      <c r="R885" s="147"/>
      <c r="S885" s="149">
        <f>TABLAINV[[#This Row],[Conteo Físico]]-TABLAINV[[#This Row],[Cant. UND]]</f>
        <v>0</v>
      </c>
      <c r="T8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5" s="150" t="str">
        <f>IFERROR(IF(MOD(TABLAINV[[#This Row],[C]],2)=0,"PAR","IMPAR"),"Zona")</f>
        <v>PAR</v>
      </c>
      <c r="W885" s="151"/>
      <c r="X885" s="152">
        <f>IFERROR(IF(TABLAINV[[#This Row],[Cant. UND]]=0,TABLAINV[[#This Row],[PMV]]*TABLAINV[[#This Row],[Conteo Físico]],TABLAINV[[#This Row],[PMV]]*TABLAINV[[#This Row],[Cant. UND]]),0)</f>
        <v>0</v>
      </c>
      <c r="Y885" s="152">
        <f>IFERROR(ABS(TABLAINV[[#This Row],[PMV]]*TABLAINV[[#This Row],[Diferencia]]),0)</f>
        <v>0</v>
      </c>
      <c r="Z885" s="153">
        <f>IFERROR(VLOOKUP(TABLAINV[[#This Row],[Codigo Estado]],unds!O:P,2,0),"PEND.")</f>
        <v>2001</v>
      </c>
      <c r="AA885" s="153" t="str">
        <f t="shared" si="46"/>
        <v>CD09</v>
      </c>
      <c r="AB885" s="159">
        <f t="shared" ca="1" si="47"/>
        <v>45828</v>
      </c>
    </row>
    <row r="886" spans="1:28" s="156" customFormat="1" ht="24" customHeight="1" x14ac:dyDescent="0.2">
      <c r="A886" s="157" t="str">
        <f t="shared" si="45"/>
        <v>MRC01</v>
      </c>
      <c r="B886" s="145" t="str">
        <f>IF(TABLAINV[[#This Row],[Z]]="","",D886&amp;"."&amp;TEXT(E886,"000")&amp;"."&amp;TEXT(F886,"000")&amp;"."&amp;TEXT(G886,"000"))</f>
        <v>MR.C01.082.002</v>
      </c>
      <c r="C886" s="146"/>
      <c r="D886" s="147" t="s">
        <v>95</v>
      </c>
      <c r="E886" s="147" t="s">
        <v>96</v>
      </c>
      <c r="F886" s="147">
        <v>82</v>
      </c>
      <c r="G886" s="147">
        <v>2</v>
      </c>
      <c r="H886" s="147">
        <v>334953</v>
      </c>
      <c r="I886" s="147" t="s">
        <v>150</v>
      </c>
      <c r="J886" s="158">
        <v>48</v>
      </c>
      <c r="K886" s="147" t="s">
        <v>64</v>
      </c>
      <c r="L886" s="148" t="s">
        <v>125</v>
      </c>
      <c r="M886" s="147" t="s">
        <v>99</v>
      </c>
      <c r="N886" s="146" t="s">
        <v>91</v>
      </c>
      <c r="O886" s="146">
        <v>48</v>
      </c>
      <c r="P886" s="148">
        <v>48</v>
      </c>
      <c r="Q886" s="148"/>
      <c r="R886" s="147"/>
      <c r="S886" s="149">
        <f>TABLAINV[[#This Row],[Conteo Físico]]-TABLAINV[[#This Row],[Cant. UND]]</f>
        <v>0</v>
      </c>
      <c r="T8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6" s="150" t="str">
        <f>IFERROR(IF(MOD(TABLAINV[[#This Row],[C]],2)=0,"PAR","IMPAR"),"Zona")</f>
        <v>PAR</v>
      </c>
      <c r="W886" s="151"/>
      <c r="X886" s="152">
        <f>IFERROR(IF(TABLAINV[[#This Row],[Cant. UND]]=0,TABLAINV[[#This Row],[PMV]]*TABLAINV[[#This Row],[Conteo Físico]],TABLAINV[[#This Row],[PMV]]*TABLAINV[[#This Row],[Cant. UND]]),0)</f>
        <v>0</v>
      </c>
      <c r="Y886" s="152">
        <f>IFERROR(ABS(TABLAINV[[#This Row],[PMV]]*TABLAINV[[#This Row],[Diferencia]]),0)</f>
        <v>0</v>
      </c>
      <c r="Z886" s="153">
        <f>IFERROR(VLOOKUP(TABLAINV[[#This Row],[Codigo Estado]],unds!O:P,2,0),"PEND.")</f>
        <v>2001</v>
      </c>
      <c r="AA886" s="153" t="str">
        <f t="shared" si="46"/>
        <v>CD09</v>
      </c>
      <c r="AB886" s="159">
        <f t="shared" ca="1" si="47"/>
        <v>45828</v>
      </c>
    </row>
    <row r="887" spans="1:28" s="156" customFormat="1" ht="24" customHeight="1" x14ac:dyDescent="0.2">
      <c r="A887" s="157" t="str">
        <f t="shared" si="45"/>
        <v>MRC01</v>
      </c>
      <c r="B887" s="145" t="str">
        <f>IF(TABLAINV[[#This Row],[Z]]="","",D887&amp;"."&amp;TEXT(E887,"000")&amp;"."&amp;TEXT(F887,"000")&amp;"."&amp;TEXT(G887,"000"))</f>
        <v>MR.C01.087.001</v>
      </c>
      <c r="C887" s="146"/>
      <c r="D887" s="147" t="s">
        <v>95</v>
      </c>
      <c r="E887" s="147" t="s">
        <v>96</v>
      </c>
      <c r="F887" s="147">
        <v>87</v>
      </c>
      <c r="G887" s="147">
        <v>1</v>
      </c>
      <c r="H887" s="147">
        <v>342610</v>
      </c>
      <c r="I887" s="147" t="s">
        <v>126</v>
      </c>
      <c r="J887" s="158">
        <v>6</v>
      </c>
      <c r="K887" s="147" t="s">
        <v>64</v>
      </c>
      <c r="L887" s="148" t="s">
        <v>113</v>
      </c>
      <c r="M887" s="147" t="s">
        <v>99</v>
      </c>
      <c r="N887" s="146" t="s">
        <v>91</v>
      </c>
      <c r="O887" s="146">
        <v>6</v>
      </c>
      <c r="P887" s="148">
        <v>6</v>
      </c>
      <c r="Q887" s="148"/>
      <c r="R887" s="147"/>
      <c r="S887" s="149">
        <f>TABLAINV[[#This Row],[Conteo Físico]]-TABLAINV[[#This Row],[Cant. UND]]</f>
        <v>0</v>
      </c>
      <c r="T8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7" s="150" t="str">
        <f>IFERROR(IF(MOD(TABLAINV[[#This Row],[C]],2)=0,"PAR","IMPAR"),"Zona")</f>
        <v>IMPAR</v>
      </c>
      <c r="W887" s="151"/>
      <c r="X887" s="152">
        <f>IFERROR(IF(TABLAINV[[#This Row],[Cant. UND]]=0,TABLAINV[[#This Row],[PMV]]*TABLAINV[[#This Row],[Conteo Físico]],TABLAINV[[#This Row],[PMV]]*TABLAINV[[#This Row],[Cant. UND]]),0)</f>
        <v>0</v>
      </c>
      <c r="Y887" s="152">
        <f>IFERROR(ABS(TABLAINV[[#This Row],[PMV]]*TABLAINV[[#This Row],[Diferencia]]),0)</f>
        <v>0</v>
      </c>
      <c r="Z887" s="153">
        <f>IFERROR(VLOOKUP(TABLAINV[[#This Row],[Codigo Estado]],unds!O:P,2,0),"PEND.")</f>
        <v>2001</v>
      </c>
      <c r="AA887" s="153" t="str">
        <f t="shared" si="46"/>
        <v>CD09</v>
      </c>
      <c r="AB887" s="159">
        <f t="shared" ca="1" si="47"/>
        <v>45828</v>
      </c>
    </row>
    <row r="888" spans="1:28" s="156" customFormat="1" ht="24" customHeight="1" x14ac:dyDescent="0.2">
      <c r="A888" s="157" t="str">
        <f t="shared" si="45"/>
        <v>MRC01</v>
      </c>
      <c r="B888" s="145" t="str">
        <f>IF(TABLAINV[[#This Row],[Z]]="","",D888&amp;"."&amp;TEXT(E888,"000")&amp;"."&amp;TEXT(F888,"000")&amp;"."&amp;TEXT(G888,"000"))</f>
        <v>MR.C01.087.002</v>
      </c>
      <c r="C888" s="146"/>
      <c r="D888" s="147" t="s">
        <v>95</v>
      </c>
      <c r="E888" s="147" t="s">
        <v>96</v>
      </c>
      <c r="F888" s="147">
        <v>87</v>
      </c>
      <c r="G888" s="147">
        <v>2</v>
      </c>
      <c r="H888" s="147">
        <v>1014464</v>
      </c>
      <c r="I888" s="147" t="s">
        <v>151</v>
      </c>
      <c r="J888" s="158">
        <v>6</v>
      </c>
      <c r="K888" s="147" t="s">
        <v>64</v>
      </c>
      <c r="L888" s="148" t="s">
        <v>115</v>
      </c>
      <c r="M888" s="147" t="s">
        <v>99</v>
      </c>
      <c r="N888" s="146" t="s">
        <v>91</v>
      </c>
      <c r="O888" s="146">
        <v>6</v>
      </c>
      <c r="P888" s="148">
        <v>6</v>
      </c>
      <c r="Q888" s="148"/>
      <c r="R888" s="147"/>
      <c r="S888" s="149">
        <f>TABLAINV[[#This Row],[Conteo Físico]]-TABLAINV[[#This Row],[Cant. UND]]</f>
        <v>0</v>
      </c>
      <c r="T8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8" s="150" t="str">
        <f>IFERROR(IF(MOD(TABLAINV[[#This Row],[C]],2)=0,"PAR","IMPAR"),"Zona")</f>
        <v>IMPAR</v>
      </c>
      <c r="W888" s="151"/>
      <c r="X888" s="152">
        <f>IFERROR(IF(TABLAINV[[#This Row],[Cant. UND]]=0,TABLAINV[[#This Row],[PMV]]*TABLAINV[[#This Row],[Conteo Físico]],TABLAINV[[#This Row],[PMV]]*TABLAINV[[#This Row],[Cant. UND]]),0)</f>
        <v>0</v>
      </c>
      <c r="Y888" s="152">
        <f>IFERROR(ABS(TABLAINV[[#This Row],[PMV]]*TABLAINV[[#This Row],[Diferencia]]),0)</f>
        <v>0</v>
      </c>
      <c r="Z888" s="153">
        <f>IFERROR(VLOOKUP(TABLAINV[[#This Row],[Codigo Estado]],unds!O:P,2,0),"PEND.")</f>
        <v>2001</v>
      </c>
      <c r="AA888" s="153" t="str">
        <f t="shared" si="46"/>
        <v>CD09</v>
      </c>
      <c r="AB888" s="159">
        <f t="shared" ca="1" si="47"/>
        <v>45828</v>
      </c>
    </row>
    <row r="889" spans="1:28" s="156" customFormat="1" ht="24" customHeight="1" x14ac:dyDescent="0.2">
      <c r="A889" s="157" t="str">
        <f t="shared" si="45"/>
        <v>MRC01</v>
      </c>
      <c r="B889" s="145" t="str">
        <f>IF(TABLAINV[[#This Row],[Z]]="","",D889&amp;"."&amp;TEXT(E889,"000")&amp;"."&amp;TEXT(F889,"000")&amp;"."&amp;TEXT(G889,"000"))</f>
        <v>MR.C01.088.002</v>
      </c>
      <c r="C889" s="146"/>
      <c r="D889" s="147" t="s">
        <v>95</v>
      </c>
      <c r="E889" s="147" t="s">
        <v>96</v>
      </c>
      <c r="F889" s="147">
        <v>88</v>
      </c>
      <c r="G889" s="147">
        <v>2</v>
      </c>
      <c r="H889" s="147">
        <v>396035006</v>
      </c>
      <c r="I889" s="147" t="s">
        <v>132</v>
      </c>
      <c r="J889" s="158">
        <v>9</v>
      </c>
      <c r="K889" s="147" t="s">
        <v>64</v>
      </c>
      <c r="L889" s="148" t="s">
        <v>98</v>
      </c>
      <c r="M889" s="147" t="s">
        <v>99</v>
      </c>
      <c r="N889" s="146" t="s">
        <v>91</v>
      </c>
      <c r="O889" s="146">
        <v>9</v>
      </c>
      <c r="P889" s="148">
        <v>9</v>
      </c>
      <c r="Q889" s="148"/>
      <c r="R889" s="147"/>
      <c r="S889" s="149">
        <f>TABLAINV[[#This Row],[Conteo Físico]]-TABLAINV[[#This Row],[Cant. UND]]</f>
        <v>0</v>
      </c>
      <c r="T8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9" s="150" t="str">
        <f>IFERROR(IF(MOD(TABLAINV[[#This Row],[C]],2)=0,"PAR","IMPAR"),"Zona")</f>
        <v>PAR</v>
      </c>
      <c r="W889" s="151"/>
      <c r="X889" s="152">
        <f>IFERROR(IF(TABLAINV[[#This Row],[Cant. UND]]=0,TABLAINV[[#This Row],[PMV]]*TABLAINV[[#This Row],[Conteo Físico]],TABLAINV[[#This Row],[PMV]]*TABLAINV[[#This Row],[Cant. UND]]),0)</f>
        <v>0</v>
      </c>
      <c r="Y889" s="152">
        <f>IFERROR(ABS(TABLAINV[[#This Row],[PMV]]*TABLAINV[[#This Row],[Diferencia]]),0)</f>
        <v>0</v>
      </c>
      <c r="Z889" s="153">
        <f>IFERROR(VLOOKUP(TABLAINV[[#This Row],[Codigo Estado]],unds!O:P,2,0),"PEND.")</f>
        <v>2001</v>
      </c>
      <c r="AA889" s="153" t="str">
        <f t="shared" si="46"/>
        <v>CD09</v>
      </c>
      <c r="AB889" s="159">
        <f t="shared" ca="1" si="47"/>
        <v>45828</v>
      </c>
    </row>
    <row r="890" spans="1:28" s="156" customFormat="1" ht="24" customHeight="1" x14ac:dyDescent="0.2">
      <c r="A890" s="157" t="str">
        <f t="shared" si="45"/>
        <v>MRC01</v>
      </c>
      <c r="B890" s="145" t="str">
        <f>IF(TABLAINV[[#This Row],[Z]]="","",D890&amp;"."&amp;TEXT(E890,"000")&amp;"."&amp;TEXT(F890,"000")&amp;"."&amp;TEXT(G890,"000"))</f>
        <v>MR.C01.089.001</v>
      </c>
      <c r="C890" s="146"/>
      <c r="D890" s="147" t="s">
        <v>95</v>
      </c>
      <c r="E890" s="147" t="s">
        <v>96</v>
      </c>
      <c r="F890" s="147">
        <v>89</v>
      </c>
      <c r="G890" s="147">
        <v>1</v>
      </c>
      <c r="H890" s="147">
        <v>1021544</v>
      </c>
      <c r="I890" s="147" t="s">
        <v>152</v>
      </c>
      <c r="J890" s="158">
        <v>3</v>
      </c>
      <c r="K890" s="147" t="s">
        <v>64</v>
      </c>
      <c r="L890" s="148" t="s">
        <v>115</v>
      </c>
      <c r="M890" s="147" t="s">
        <v>99</v>
      </c>
      <c r="N890" s="146" t="s">
        <v>91</v>
      </c>
      <c r="O890" s="146">
        <v>3</v>
      </c>
      <c r="P890" s="148">
        <v>3</v>
      </c>
      <c r="Q890" s="148"/>
      <c r="R890" s="147"/>
      <c r="S890" s="149">
        <f>TABLAINV[[#This Row],[Conteo Físico]]-TABLAINV[[#This Row],[Cant. UND]]</f>
        <v>0</v>
      </c>
      <c r="T8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0" s="150" t="str">
        <f>IFERROR(IF(MOD(TABLAINV[[#This Row],[C]],2)=0,"PAR","IMPAR"),"Zona")</f>
        <v>IMPAR</v>
      </c>
      <c r="W890" s="151"/>
      <c r="X890" s="152">
        <f>IFERROR(IF(TABLAINV[[#This Row],[Cant. UND]]=0,TABLAINV[[#This Row],[PMV]]*TABLAINV[[#This Row],[Conteo Físico]],TABLAINV[[#This Row],[PMV]]*TABLAINV[[#This Row],[Cant. UND]]),0)</f>
        <v>0</v>
      </c>
      <c r="Y890" s="152">
        <f>IFERROR(ABS(TABLAINV[[#This Row],[PMV]]*TABLAINV[[#This Row],[Diferencia]]),0)</f>
        <v>0</v>
      </c>
      <c r="Z890" s="153">
        <f>IFERROR(VLOOKUP(TABLAINV[[#This Row],[Codigo Estado]],unds!O:P,2,0),"PEND.")</f>
        <v>2001</v>
      </c>
      <c r="AA890" s="153" t="str">
        <f t="shared" si="46"/>
        <v>CD09</v>
      </c>
      <c r="AB890" s="159">
        <f t="shared" ca="1" si="47"/>
        <v>45828</v>
      </c>
    </row>
    <row r="891" spans="1:28" s="156" customFormat="1" ht="24" customHeight="1" x14ac:dyDescent="0.2">
      <c r="A891" s="157" t="str">
        <f t="shared" si="45"/>
        <v>MRC01</v>
      </c>
      <c r="B891" s="145" t="str">
        <f>IF(TABLAINV[[#This Row],[Z]]="","",D891&amp;"."&amp;TEXT(E891,"000")&amp;"."&amp;TEXT(F891,"000")&amp;"."&amp;TEXT(G891,"000"))</f>
        <v>MR.C01.089.002</v>
      </c>
      <c r="C891" s="146"/>
      <c r="D891" s="147" t="s">
        <v>95</v>
      </c>
      <c r="E891" s="147" t="s">
        <v>96</v>
      </c>
      <c r="F891" s="147">
        <v>89</v>
      </c>
      <c r="G891" s="147">
        <v>2</v>
      </c>
      <c r="H891" s="147">
        <v>396035010</v>
      </c>
      <c r="I891" s="147" t="s">
        <v>153</v>
      </c>
      <c r="J891" s="158">
        <v>24</v>
      </c>
      <c r="K891" s="147" t="s">
        <v>64</v>
      </c>
      <c r="L891" s="148" t="s">
        <v>98</v>
      </c>
      <c r="M891" s="147" t="s">
        <v>99</v>
      </c>
      <c r="N891" s="146" t="s">
        <v>91</v>
      </c>
      <c r="O891" s="146">
        <v>24</v>
      </c>
      <c r="P891" s="148">
        <v>24</v>
      </c>
      <c r="Q891" s="148"/>
      <c r="R891" s="147"/>
      <c r="S891" s="149">
        <f>TABLAINV[[#This Row],[Conteo Físico]]-TABLAINV[[#This Row],[Cant. UND]]</f>
        <v>0</v>
      </c>
      <c r="T8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1" s="150" t="str">
        <f>IFERROR(IF(MOD(TABLAINV[[#This Row],[C]],2)=0,"PAR","IMPAR"),"Zona")</f>
        <v>IMPAR</v>
      </c>
      <c r="W891" s="151"/>
      <c r="X891" s="152">
        <f>IFERROR(IF(TABLAINV[[#This Row],[Cant. UND]]=0,TABLAINV[[#This Row],[PMV]]*TABLAINV[[#This Row],[Conteo Físico]],TABLAINV[[#This Row],[PMV]]*TABLAINV[[#This Row],[Cant. UND]]),0)</f>
        <v>0</v>
      </c>
      <c r="Y891" s="152">
        <f>IFERROR(ABS(TABLAINV[[#This Row],[PMV]]*TABLAINV[[#This Row],[Diferencia]]),0)</f>
        <v>0</v>
      </c>
      <c r="Z891" s="153">
        <f>IFERROR(VLOOKUP(TABLAINV[[#This Row],[Codigo Estado]],unds!O:P,2,0),"PEND.")</f>
        <v>2001</v>
      </c>
      <c r="AA891" s="153" t="str">
        <f t="shared" si="46"/>
        <v>CD09</v>
      </c>
      <c r="AB891" s="159">
        <f t="shared" ca="1" si="47"/>
        <v>45828</v>
      </c>
    </row>
    <row r="892" spans="1:28" s="156" customFormat="1" ht="24" customHeight="1" x14ac:dyDescent="0.2">
      <c r="A892" s="157" t="str">
        <f t="shared" si="45"/>
        <v>MRC01</v>
      </c>
      <c r="B892" s="145" t="str">
        <f>IF(TABLAINV[[#This Row],[Z]]="","",D892&amp;"."&amp;TEXT(E892,"000")&amp;"."&amp;TEXT(F892,"000")&amp;"."&amp;TEXT(G892,"000"))</f>
        <v>MR.C01.091.002</v>
      </c>
      <c r="C892" s="146"/>
      <c r="D892" s="147" t="s">
        <v>95</v>
      </c>
      <c r="E892" s="147" t="s">
        <v>96</v>
      </c>
      <c r="F892" s="147">
        <v>91</v>
      </c>
      <c r="G892" s="147">
        <v>2</v>
      </c>
      <c r="H892" s="147">
        <v>112572</v>
      </c>
      <c r="I892" s="147" t="s">
        <v>124</v>
      </c>
      <c r="J892" s="158">
        <v>12</v>
      </c>
      <c r="K892" s="147" t="s">
        <v>64</v>
      </c>
      <c r="L892" s="148" t="s">
        <v>125</v>
      </c>
      <c r="M892" s="147" t="s">
        <v>99</v>
      </c>
      <c r="N892" s="146" t="s">
        <v>91</v>
      </c>
      <c r="O892" s="146">
        <v>12</v>
      </c>
      <c r="P892" s="148">
        <v>12</v>
      </c>
      <c r="Q892" s="148"/>
      <c r="R892" s="147"/>
      <c r="S892" s="149">
        <f>TABLAINV[[#This Row],[Conteo Físico]]-TABLAINV[[#This Row],[Cant. UND]]</f>
        <v>0</v>
      </c>
      <c r="T8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2" s="150" t="str">
        <f>IFERROR(IF(MOD(TABLAINV[[#This Row],[C]],2)=0,"PAR","IMPAR"),"Zona")</f>
        <v>IMPAR</v>
      </c>
      <c r="W892" s="151"/>
      <c r="X892" s="152">
        <f>IFERROR(IF(TABLAINV[[#This Row],[Cant. UND]]=0,TABLAINV[[#This Row],[PMV]]*TABLAINV[[#This Row],[Conteo Físico]],TABLAINV[[#This Row],[PMV]]*TABLAINV[[#This Row],[Cant. UND]]),0)</f>
        <v>0</v>
      </c>
      <c r="Y892" s="152">
        <f>IFERROR(ABS(TABLAINV[[#This Row],[PMV]]*TABLAINV[[#This Row],[Diferencia]]),0)</f>
        <v>0</v>
      </c>
      <c r="Z892" s="153">
        <f>IFERROR(VLOOKUP(TABLAINV[[#This Row],[Codigo Estado]],unds!O:P,2,0),"PEND.")</f>
        <v>2001</v>
      </c>
      <c r="AA892" s="153" t="str">
        <f t="shared" si="46"/>
        <v>CD09</v>
      </c>
      <c r="AB892" s="159">
        <f t="shared" ca="1" si="47"/>
        <v>45828</v>
      </c>
    </row>
    <row r="893" spans="1:28" s="156" customFormat="1" ht="24" customHeight="1" x14ac:dyDescent="0.2">
      <c r="A893" s="157" t="str">
        <f t="shared" si="45"/>
        <v>MRC01</v>
      </c>
      <c r="B893" s="145" t="str">
        <f>IF(TABLAINV[[#This Row],[Z]]="","",D893&amp;"."&amp;TEXT(E893,"000")&amp;"."&amp;TEXT(F893,"000")&amp;"."&amp;TEXT(G893,"000"))</f>
        <v>MR.C01.092.002</v>
      </c>
      <c r="C893" s="146"/>
      <c r="D893" s="147" t="s">
        <v>95</v>
      </c>
      <c r="E893" s="147" t="s">
        <v>96</v>
      </c>
      <c r="F893" s="147">
        <v>92</v>
      </c>
      <c r="G893" s="147">
        <v>2</v>
      </c>
      <c r="H893" s="147">
        <v>1016137</v>
      </c>
      <c r="I893" s="147" t="s">
        <v>154</v>
      </c>
      <c r="J893" s="158">
        <v>6</v>
      </c>
      <c r="K893" s="147" t="s">
        <v>64</v>
      </c>
      <c r="L893" s="148" t="s">
        <v>98</v>
      </c>
      <c r="M893" s="147" t="s">
        <v>99</v>
      </c>
      <c r="N893" s="146" t="s">
        <v>91</v>
      </c>
      <c r="O893" s="146">
        <v>6</v>
      </c>
      <c r="P893" s="148">
        <v>6</v>
      </c>
      <c r="Q893" s="148"/>
      <c r="R893" s="147"/>
      <c r="S893" s="149">
        <f>TABLAINV[[#This Row],[Conteo Físico]]-TABLAINV[[#This Row],[Cant. UND]]</f>
        <v>0</v>
      </c>
      <c r="T8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3" s="150" t="str">
        <f>IFERROR(IF(MOD(TABLAINV[[#This Row],[C]],2)=0,"PAR","IMPAR"),"Zona")</f>
        <v>PAR</v>
      </c>
      <c r="W893" s="151"/>
      <c r="X893" s="152">
        <f>IFERROR(IF(TABLAINV[[#This Row],[Cant. UND]]=0,TABLAINV[[#This Row],[PMV]]*TABLAINV[[#This Row],[Conteo Físico]],TABLAINV[[#This Row],[PMV]]*TABLAINV[[#This Row],[Cant. UND]]),0)</f>
        <v>0</v>
      </c>
      <c r="Y893" s="152">
        <f>IFERROR(ABS(TABLAINV[[#This Row],[PMV]]*TABLAINV[[#This Row],[Diferencia]]),0)</f>
        <v>0</v>
      </c>
      <c r="Z893" s="153">
        <f>IFERROR(VLOOKUP(TABLAINV[[#This Row],[Codigo Estado]],unds!O:P,2,0),"PEND.")</f>
        <v>2001</v>
      </c>
      <c r="AA893" s="153" t="str">
        <f t="shared" si="46"/>
        <v>CD09</v>
      </c>
      <c r="AB893" s="159">
        <f t="shared" ca="1" si="47"/>
        <v>45828</v>
      </c>
    </row>
    <row r="894" spans="1:28" s="156" customFormat="1" ht="24" customHeight="1" x14ac:dyDescent="0.2">
      <c r="A894" s="157" t="str">
        <f t="shared" si="45"/>
        <v>MRC01</v>
      </c>
      <c r="B894" s="145" t="str">
        <f>IF(TABLAINV[[#This Row],[Z]]="","",D894&amp;"."&amp;TEXT(E894,"000")&amp;"."&amp;TEXT(F894,"000")&amp;"."&amp;TEXT(G894,"000"))</f>
        <v>MR.C01.095.001</v>
      </c>
      <c r="C894" s="146"/>
      <c r="D894" s="147" t="s">
        <v>95</v>
      </c>
      <c r="E894" s="147" t="s">
        <v>96</v>
      </c>
      <c r="F894" s="147">
        <v>95</v>
      </c>
      <c r="G894" s="147">
        <v>1</v>
      </c>
      <c r="H894" s="147">
        <v>112572</v>
      </c>
      <c r="I894" s="147" t="s">
        <v>124</v>
      </c>
      <c r="J894" s="158">
        <v>24</v>
      </c>
      <c r="K894" s="147" t="s">
        <v>64</v>
      </c>
      <c r="L894" s="148" t="s">
        <v>125</v>
      </c>
      <c r="M894" s="147" t="s">
        <v>99</v>
      </c>
      <c r="N894" s="146" t="s">
        <v>91</v>
      </c>
      <c r="O894" s="146">
        <v>24</v>
      </c>
      <c r="P894" s="148">
        <v>24</v>
      </c>
      <c r="Q894" s="148"/>
      <c r="R894" s="147"/>
      <c r="S894" s="149">
        <f>TABLAINV[[#This Row],[Conteo Físico]]-TABLAINV[[#This Row],[Cant. UND]]</f>
        <v>0</v>
      </c>
      <c r="T8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4" s="150" t="str">
        <f>IFERROR(IF(MOD(TABLAINV[[#This Row],[C]],2)=0,"PAR","IMPAR"),"Zona")</f>
        <v>IMPAR</v>
      </c>
      <c r="W894" s="151"/>
      <c r="X894" s="152">
        <f>IFERROR(IF(TABLAINV[[#This Row],[Cant. UND]]=0,TABLAINV[[#This Row],[PMV]]*TABLAINV[[#This Row],[Conteo Físico]],TABLAINV[[#This Row],[PMV]]*TABLAINV[[#This Row],[Cant. UND]]),0)</f>
        <v>0</v>
      </c>
      <c r="Y894" s="152">
        <f>IFERROR(ABS(TABLAINV[[#This Row],[PMV]]*TABLAINV[[#This Row],[Diferencia]]),0)</f>
        <v>0</v>
      </c>
      <c r="Z894" s="153">
        <f>IFERROR(VLOOKUP(TABLAINV[[#This Row],[Codigo Estado]],unds!O:P,2,0),"PEND.")</f>
        <v>2001</v>
      </c>
      <c r="AA894" s="153" t="str">
        <f t="shared" si="46"/>
        <v>CD09</v>
      </c>
      <c r="AB894" s="159">
        <f t="shared" ca="1" si="47"/>
        <v>45828</v>
      </c>
    </row>
    <row r="895" spans="1:28" s="156" customFormat="1" ht="24" customHeight="1" x14ac:dyDescent="0.2">
      <c r="A895" s="157" t="str">
        <f t="shared" si="45"/>
        <v>MRC01</v>
      </c>
      <c r="B895" s="145" t="str">
        <f>IF(TABLAINV[[#This Row],[Z]]="","",D895&amp;"."&amp;TEXT(E895,"000")&amp;"."&amp;TEXT(F895,"000")&amp;"."&amp;TEXT(G895,"000"))</f>
        <v>MR.C01.096.001</v>
      </c>
      <c r="C895" s="146"/>
      <c r="D895" s="147" t="s">
        <v>95</v>
      </c>
      <c r="E895" s="147" t="s">
        <v>96</v>
      </c>
      <c r="F895" s="147">
        <v>96</v>
      </c>
      <c r="G895" s="147">
        <v>1</v>
      </c>
      <c r="H895" s="147">
        <v>1014465</v>
      </c>
      <c r="I895" s="147" t="s">
        <v>155</v>
      </c>
      <c r="J895" s="158">
        <v>3</v>
      </c>
      <c r="K895" s="147" t="s">
        <v>64</v>
      </c>
      <c r="L895" s="148" t="s">
        <v>115</v>
      </c>
      <c r="M895" s="147" t="s">
        <v>99</v>
      </c>
      <c r="N895" s="146" t="s">
        <v>91</v>
      </c>
      <c r="O895" s="146">
        <v>3</v>
      </c>
      <c r="P895" s="148">
        <v>3</v>
      </c>
      <c r="Q895" s="148"/>
      <c r="R895" s="147"/>
      <c r="S895" s="149">
        <f>TABLAINV[[#This Row],[Conteo Físico]]-TABLAINV[[#This Row],[Cant. UND]]</f>
        <v>0</v>
      </c>
      <c r="T8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5" s="150" t="str">
        <f>IFERROR(IF(MOD(TABLAINV[[#This Row],[C]],2)=0,"PAR","IMPAR"),"Zona")</f>
        <v>PAR</v>
      </c>
      <c r="W895" s="151"/>
      <c r="X895" s="152">
        <f>IFERROR(IF(TABLAINV[[#This Row],[Cant. UND]]=0,TABLAINV[[#This Row],[PMV]]*TABLAINV[[#This Row],[Conteo Físico]],TABLAINV[[#This Row],[PMV]]*TABLAINV[[#This Row],[Cant. UND]]),0)</f>
        <v>0</v>
      </c>
      <c r="Y895" s="152">
        <f>IFERROR(ABS(TABLAINV[[#This Row],[PMV]]*TABLAINV[[#This Row],[Diferencia]]),0)</f>
        <v>0</v>
      </c>
      <c r="Z895" s="153">
        <f>IFERROR(VLOOKUP(TABLAINV[[#This Row],[Codigo Estado]],unds!O:P,2,0),"PEND.")</f>
        <v>2001</v>
      </c>
      <c r="AA895" s="153" t="str">
        <f t="shared" si="46"/>
        <v>CD09</v>
      </c>
      <c r="AB895" s="159">
        <f t="shared" ca="1" si="47"/>
        <v>45828</v>
      </c>
    </row>
    <row r="896" spans="1:28" s="156" customFormat="1" ht="24" customHeight="1" x14ac:dyDescent="0.2">
      <c r="A896" s="157" t="str">
        <f t="shared" si="45"/>
        <v>MRC01</v>
      </c>
      <c r="B896" s="145" t="str">
        <f>IF(TABLAINV[[#This Row],[Z]]="","",D896&amp;"."&amp;TEXT(E896,"000")&amp;"."&amp;TEXT(F896,"000")&amp;"."&amp;TEXT(G896,"000"))</f>
        <v>MR.C01.096.002</v>
      </c>
      <c r="C896" s="146"/>
      <c r="D896" s="147" t="s">
        <v>95</v>
      </c>
      <c r="E896" s="147" t="s">
        <v>96</v>
      </c>
      <c r="F896" s="147">
        <v>96</v>
      </c>
      <c r="G896" s="147">
        <v>2</v>
      </c>
      <c r="H896" s="147">
        <v>1021549</v>
      </c>
      <c r="I896" s="147" t="s">
        <v>156</v>
      </c>
      <c r="J896" s="158">
        <v>18</v>
      </c>
      <c r="K896" s="147" t="s">
        <v>64</v>
      </c>
      <c r="L896" s="148" t="s">
        <v>98</v>
      </c>
      <c r="M896" s="147" t="s">
        <v>99</v>
      </c>
      <c r="N896" s="146" t="s">
        <v>91</v>
      </c>
      <c r="O896" s="146">
        <v>18</v>
      </c>
      <c r="P896" s="148">
        <v>18</v>
      </c>
      <c r="Q896" s="148"/>
      <c r="R896" s="147"/>
      <c r="S896" s="149">
        <f>TABLAINV[[#This Row],[Conteo Físico]]-TABLAINV[[#This Row],[Cant. UND]]</f>
        <v>0</v>
      </c>
      <c r="T8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6" s="150" t="str">
        <f>IFERROR(IF(MOD(TABLAINV[[#This Row],[C]],2)=0,"PAR","IMPAR"),"Zona")</f>
        <v>PAR</v>
      </c>
      <c r="W896" s="151"/>
      <c r="X896" s="152">
        <f>IFERROR(IF(TABLAINV[[#This Row],[Cant. UND]]=0,TABLAINV[[#This Row],[PMV]]*TABLAINV[[#This Row],[Conteo Físico]],TABLAINV[[#This Row],[PMV]]*TABLAINV[[#This Row],[Cant. UND]]),0)</f>
        <v>0</v>
      </c>
      <c r="Y896" s="152">
        <f>IFERROR(ABS(TABLAINV[[#This Row],[PMV]]*TABLAINV[[#This Row],[Diferencia]]),0)</f>
        <v>0</v>
      </c>
      <c r="Z896" s="153">
        <f>IFERROR(VLOOKUP(TABLAINV[[#This Row],[Codigo Estado]],unds!O:P,2,0),"PEND.")</f>
        <v>2001</v>
      </c>
      <c r="AA896" s="153" t="str">
        <f t="shared" si="46"/>
        <v>CD09</v>
      </c>
      <c r="AB896" s="159">
        <f t="shared" ca="1" si="47"/>
        <v>45828</v>
      </c>
    </row>
    <row r="897" spans="1:28" s="156" customFormat="1" ht="24" customHeight="1" x14ac:dyDescent="0.2">
      <c r="A897" s="157" t="str">
        <f t="shared" si="45"/>
        <v>MRC01</v>
      </c>
      <c r="B897" s="145" t="str">
        <f>IF(TABLAINV[[#This Row],[Z]]="","",D897&amp;"."&amp;TEXT(E897,"000")&amp;"."&amp;TEXT(F897,"000")&amp;"."&amp;TEXT(G897,"000"))</f>
        <v>MR.C01.098.001</v>
      </c>
      <c r="C897" s="146"/>
      <c r="D897" s="147" t="s">
        <v>95</v>
      </c>
      <c r="E897" s="147" t="s">
        <v>96</v>
      </c>
      <c r="F897" s="147">
        <v>98</v>
      </c>
      <c r="G897" s="147">
        <v>1</v>
      </c>
      <c r="H897" s="147">
        <v>560880</v>
      </c>
      <c r="I897" s="147" t="s">
        <v>157</v>
      </c>
      <c r="J897" s="158">
        <v>9</v>
      </c>
      <c r="K897" s="147" t="s">
        <v>64</v>
      </c>
      <c r="L897" s="148" t="s">
        <v>115</v>
      </c>
      <c r="M897" s="147" t="s">
        <v>99</v>
      </c>
      <c r="N897" s="146" t="s">
        <v>91</v>
      </c>
      <c r="O897" s="146">
        <v>9</v>
      </c>
      <c r="P897" s="148">
        <v>9</v>
      </c>
      <c r="Q897" s="148"/>
      <c r="R897" s="147"/>
      <c r="S897" s="149">
        <f>TABLAINV[[#This Row],[Conteo Físico]]-TABLAINV[[#This Row],[Cant. UND]]</f>
        <v>0</v>
      </c>
      <c r="T8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7" s="150" t="str">
        <f>IFERROR(IF(MOD(TABLAINV[[#This Row],[C]],2)=0,"PAR","IMPAR"),"Zona")</f>
        <v>PAR</v>
      </c>
      <c r="W897" s="151"/>
      <c r="X897" s="152">
        <f>IFERROR(IF(TABLAINV[[#This Row],[Cant. UND]]=0,TABLAINV[[#This Row],[PMV]]*TABLAINV[[#This Row],[Conteo Físico]],TABLAINV[[#This Row],[PMV]]*TABLAINV[[#This Row],[Cant. UND]]),0)</f>
        <v>0</v>
      </c>
      <c r="Y897" s="152">
        <f>IFERROR(ABS(TABLAINV[[#This Row],[PMV]]*TABLAINV[[#This Row],[Diferencia]]),0)</f>
        <v>0</v>
      </c>
      <c r="Z897" s="153">
        <f>IFERROR(VLOOKUP(TABLAINV[[#This Row],[Codigo Estado]],unds!O:P,2,0),"PEND.")</f>
        <v>2001</v>
      </c>
      <c r="AA897" s="153" t="str">
        <f t="shared" si="46"/>
        <v>CD09</v>
      </c>
      <c r="AB897" s="159">
        <f t="shared" ca="1" si="47"/>
        <v>45828</v>
      </c>
    </row>
    <row r="898" spans="1:28" s="156" customFormat="1" ht="24" customHeight="1" x14ac:dyDescent="0.2">
      <c r="A898" s="157" t="str">
        <f t="shared" si="45"/>
        <v>MRC01</v>
      </c>
      <c r="B898" s="145" t="str">
        <f>IF(TABLAINV[[#This Row],[Z]]="","",D898&amp;"."&amp;TEXT(E898,"000")&amp;"."&amp;TEXT(F898,"000")&amp;"."&amp;TEXT(G898,"000"))</f>
        <v>MR.C01.098.002</v>
      </c>
      <c r="C898" s="146"/>
      <c r="D898" s="147" t="s">
        <v>95</v>
      </c>
      <c r="E898" s="147" t="s">
        <v>96</v>
      </c>
      <c r="F898" s="147">
        <v>98</v>
      </c>
      <c r="G898" s="147">
        <v>2</v>
      </c>
      <c r="H898" s="147">
        <v>531946</v>
      </c>
      <c r="I898" s="147" t="s">
        <v>158</v>
      </c>
      <c r="J898" s="158">
        <v>12</v>
      </c>
      <c r="K898" s="147" t="s">
        <v>64</v>
      </c>
      <c r="L898" s="148" t="s">
        <v>115</v>
      </c>
      <c r="M898" s="147" t="s">
        <v>99</v>
      </c>
      <c r="N898" s="146" t="s">
        <v>91</v>
      </c>
      <c r="O898" s="146">
        <v>12</v>
      </c>
      <c r="P898" s="148">
        <v>12</v>
      </c>
      <c r="Q898" s="148"/>
      <c r="R898" s="147"/>
      <c r="S898" s="149">
        <f>TABLAINV[[#This Row],[Conteo Físico]]-TABLAINV[[#This Row],[Cant. UND]]</f>
        <v>0</v>
      </c>
      <c r="T8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8" s="150" t="str">
        <f>IFERROR(IF(MOD(TABLAINV[[#This Row],[C]],2)=0,"PAR","IMPAR"),"Zona")</f>
        <v>PAR</v>
      </c>
      <c r="W898" s="151"/>
      <c r="X898" s="152">
        <f>IFERROR(IF(TABLAINV[[#This Row],[Cant. UND]]=0,TABLAINV[[#This Row],[PMV]]*TABLAINV[[#This Row],[Conteo Físico]],TABLAINV[[#This Row],[PMV]]*TABLAINV[[#This Row],[Cant. UND]]),0)</f>
        <v>0</v>
      </c>
      <c r="Y898" s="152">
        <f>IFERROR(ABS(TABLAINV[[#This Row],[PMV]]*TABLAINV[[#This Row],[Diferencia]]),0)</f>
        <v>0</v>
      </c>
      <c r="Z898" s="153">
        <f>IFERROR(VLOOKUP(TABLAINV[[#This Row],[Codigo Estado]],unds!O:P,2,0),"PEND.")</f>
        <v>2001</v>
      </c>
      <c r="AA898" s="153" t="str">
        <f t="shared" si="46"/>
        <v>CD09</v>
      </c>
      <c r="AB898" s="159">
        <f t="shared" ca="1" si="47"/>
        <v>45828</v>
      </c>
    </row>
    <row r="899" spans="1:28" s="156" customFormat="1" ht="24" customHeight="1" x14ac:dyDescent="0.2">
      <c r="A899" s="157" t="str">
        <f t="shared" si="45"/>
        <v>MRC01</v>
      </c>
      <c r="B899" s="145" t="str">
        <f>IF(TABLAINV[[#This Row],[Z]]="","",D899&amp;"."&amp;TEXT(E899,"000")&amp;"."&amp;TEXT(F899,"000")&amp;"."&amp;TEXT(G899,"000"))</f>
        <v>MR.C01.100.001</v>
      </c>
      <c r="C899" s="146"/>
      <c r="D899" s="147" t="s">
        <v>95</v>
      </c>
      <c r="E899" s="147" t="s">
        <v>96</v>
      </c>
      <c r="F899" s="147">
        <v>100</v>
      </c>
      <c r="G899" s="147">
        <v>1</v>
      </c>
      <c r="H899" s="147">
        <v>482551</v>
      </c>
      <c r="I899" s="147" t="s">
        <v>159</v>
      </c>
      <c r="J899" s="158">
        <v>3</v>
      </c>
      <c r="K899" s="147" t="s">
        <v>64</v>
      </c>
      <c r="L899" s="148" t="s">
        <v>115</v>
      </c>
      <c r="M899" s="147" t="s">
        <v>99</v>
      </c>
      <c r="N899" s="146" t="s">
        <v>91</v>
      </c>
      <c r="O899" s="146">
        <v>3</v>
      </c>
      <c r="P899" s="148">
        <v>3</v>
      </c>
      <c r="Q899" s="148"/>
      <c r="R899" s="147"/>
      <c r="S899" s="149">
        <f>TABLAINV[[#This Row],[Conteo Físico]]-TABLAINV[[#This Row],[Cant. UND]]</f>
        <v>0</v>
      </c>
      <c r="T8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9" s="150" t="str">
        <f>IFERROR(IF(MOD(TABLAINV[[#This Row],[C]],2)=0,"PAR","IMPAR"),"Zona")</f>
        <v>PAR</v>
      </c>
      <c r="W899" s="151"/>
      <c r="X899" s="152">
        <f>IFERROR(IF(TABLAINV[[#This Row],[Cant. UND]]=0,TABLAINV[[#This Row],[PMV]]*TABLAINV[[#This Row],[Conteo Físico]],TABLAINV[[#This Row],[PMV]]*TABLAINV[[#This Row],[Cant. UND]]),0)</f>
        <v>0</v>
      </c>
      <c r="Y899" s="152">
        <f>IFERROR(ABS(TABLAINV[[#This Row],[PMV]]*TABLAINV[[#This Row],[Diferencia]]),0)</f>
        <v>0</v>
      </c>
      <c r="Z899" s="153">
        <f>IFERROR(VLOOKUP(TABLAINV[[#This Row],[Codigo Estado]],unds!O:P,2,0),"PEND.")</f>
        <v>2001</v>
      </c>
      <c r="AA899" s="153" t="str">
        <f t="shared" si="46"/>
        <v>CD09</v>
      </c>
      <c r="AB899" s="159">
        <f t="shared" ca="1" si="47"/>
        <v>45828</v>
      </c>
    </row>
    <row r="900" spans="1:28" s="156" customFormat="1" ht="24" customHeight="1" x14ac:dyDescent="0.2">
      <c r="A900" s="157" t="str">
        <f t="shared" si="45"/>
        <v>MRC01</v>
      </c>
      <c r="B900" s="145" t="str">
        <f>IF(TABLAINV[[#This Row],[Z]]="","",D900&amp;"."&amp;TEXT(E900,"000")&amp;"."&amp;TEXT(F900,"000")&amp;"."&amp;TEXT(G900,"000"))</f>
        <v>MR.C01.100.002</v>
      </c>
      <c r="C900" s="146"/>
      <c r="D900" s="147" t="s">
        <v>95</v>
      </c>
      <c r="E900" s="147" t="s">
        <v>96</v>
      </c>
      <c r="F900" s="147">
        <v>100</v>
      </c>
      <c r="G900" s="147">
        <v>2</v>
      </c>
      <c r="H900" s="147">
        <v>1021546</v>
      </c>
      <c r="I900" s="147" t="s">
        <v>160</v>
      </c>
      <c r="J900" s="158">
        <v>17</v>
      </c>
      <c r="K900" s="147" t="s">
        <v>64</v>
      </c>
      <c r="L900" s="148" t="s">
        <v>161</v>
      </c>
      <c r="M900" s="147" t="s">
        <v>99</v>
      </c>
      <c r="N900" s="146" t="s">
        <v>91</v>
      </c>
      <c r="O900" s="146">
        <v>17</v>
      </c>
      <c r="P900" s="148">
        <v>17</v>
      </c>
      <c r="Q900" s="148"/>
      <c r="R900" s="147"/>
      <c r="S900" s="149">
        <f>TABLAINV[[#This Row],[Conteo Físico]]-TABLAINV[[#This Row],[Cant. UND]]</f>
        <v>0</v>
      </c>
      <c r="T9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0" s="150" t="str">
        <f>IFERROR(IF(MOD(TABLAINV[[#This Row],[C]],2)=0,"PAR","IMPAR"),"Zona")</f>
        <v>PAR</v>
      </c>
      <c r="W900" s="151"/>
      <c r="X900" s="152">
        <f>IFERROR(IF(TABLAINV[[#This Row],[Cant. UND]]=0,TABLAINV[[#This Row],[PMV]]*TABLAINV[[#This Row],[Conteo Físico]],TABLAINV[[#This Row],[PMV]]*TABLAINV[[#This Row],[Cant. UND]]),0)</f>
        <v>0</v>
      </c>
      <c r="Y900" s="152">
        <f>IFERROR(ABS(TABLAINV[[#This Row],[PMV]]*TABLAINV[[#This Row],[Diferencia]]),0)</f>
        <v>0</v>
      </c>
      <c r="Z900" s="153">
        <f>IFERROR(VLOOKUP(TABLAINV[[#This Row],[Codigo Estado]],unds!O:P,2,0),"PEND.")</f>
        <v>2001</v>
      </c>
      <c r="AA900" s="153" t="str">
        <f t="shared" si="46"/>
        <v>CD09</v>
      </c>
      <c r="AB900" s="159">
        <f t="shared" ca="1" si="47"/>
        <v>45828</v>
      </c>
    </row>
    <row r="901" spans="1:28" s="156" customFormat="1" ht="24" customHeight="1" x14ac:dyDescent="0.2">
      <c r="A901" s="157" t="str">
        <f t="shared" si="45"/>
        <v>MRC01</v>
      </c>
      <c r="B901" s="145" t="str">
        <f>IF(TABLAINV[[#This Row],[Z]]="","",D901&amp;"."&amp;TEXT(E901,"000")&amp;"."&amp;TEXT(F901,"000")&amp;"."&amp;TEXT(G901,"000"))</f>
        <v>MR.C01.101.002</v>
      </c>
      <c r="C901" s="146"/>
      <c r="D901" s="147" t="s">
        <v>95</v>
      </c>
      <c r="E901" s="147" t="s">
        <v>96</v>
      </c>
      <c r="F901" s="147">
        <v>101</v>
      </c>
      <c r="G901" s="147">
        <v>2</v>
      </c>
      <c r="H901" s="147">
        <v>1014465</v>
      </c>
      <c r="I901" s="147" t="s">
        <v>155</v>
      </c>
      <c r="J901" s="158">
        <v>3</v>
      </c>
      <c r="K901" s="147" t="s">
        <v>64</v>
      </c>
      <c r="L901" s="148" t="s">
        <v>115</v>
      </c>
      <c r="M901" s="147" t="s">
        <v>99</v>
      </c>
      <c r="N901" s="146" t="s">
        <v>91</v>
      </c>
      <c r="O901" s="146">
        <v>3</v>
      </c>
      <c r="P901" s="148">
        <v>3</v>
      </c>
      <c r="Q901" s="148"/>
      <c r="R901" s="147"/>
      <c r="S901" s="149">
        <f>TABLAINV[[#This Row],[Conteo Físico]]-TABLAINV[[#This Row],[Cant. UND]]</f>
        <v>0</v>
      </c>
      <c r="T9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1" s="150" t="str">
        <f>IFERROR(IF(MOD(TABLAINV[[#This Row],[C]],2)=0,"PAR","IMPAR"),"Zona")</f>
        <v>IMPAR</v>
      </c>
      <c r="W901" s="151"/>
      <c r="X901" s="152">
        <f>IFERROR(IF(TABLAINV[[#This Row],[Cant. UND]]=0,TABLAINV[[#This Row],[PMV]]*TABLAINV[[#This Row],[Conteo Físico]],TABLAINV[[#This Row],[PMV]]*TABLAINV[[#This Row],[Cant. UND]]),0)</f>
        <v>0</v>
      </c>
      <c r="Y901" s="152">
        <f>IFERROR(ABS(TABLAINV[[#This Row],[PMV]]*TABLAINV[[#This Row],[Diferencia]]),0)</f>
        <v>0</v>
      </c>
      <c r="Z901" s="153">
        <f>IFERROR(VLOOKUP(TABLAINV[[#This Row],[Codigo Estado]],unds!O:P,2,0),"PEND.")</f>
        <v>2001</v>
      </c>
      <c r="AA901" s="153" t="str">
        <f t="shared" si="46"/>
        <v>CD09</v>
      </c>
      <c r="AB901" s="159">
        <f t="shared" ca="1" si="47"/>
        <v>45828</v>
      </c>
    </row>
    <row r="902" spans="1:28" s="156" customFormat="1" ht="24" customHeight="1" x14ac:dyDescent="0.2">
      <c r="A902" s="157" t="str">
        <f t="shared" si="45"/>
        <v>MRC01</v>
      </c>
      <c r="B902" s="145" t="str">
        <f>IF(TABLAINV[[#This Row],[Z]]="","",D902&amp;"."&amp;TEXT(E902,"000")&amp;"."&amp;TEXT(F902,"000")&amp;"."&amp;TEXT(G902,"000"))</f>
        <v>MR.C01.102.001</v>
      </c>
      <c r="C902" s="146"/>
      <c r="D902" s="147" t="s">
        <v>95</v>
      </c>
      <c r="E902" s="147" t="s">
        <v>96</v>
      </c>
      <c r="F902" s="147">
        <v>102</v>
      </c>
      <c r="G902" s="147">
        <v>1</v>
      </c>
      <c r="H902" s="147">
        <v>396035006</v>
      </c>
      <c r="I902" s="147" t="s">
        <v>132</v>
      </c>
      <c r="J902" s="158">
        <v>24</v>
      </c>
      <c r="K902" s="147" t="s">
        <v>64</v>
      </c>
      <c r="L902" s="148" t="s">
        <v>98</v>
      </c>
      <c r="M902" s="147" t="s">
        <v>99</v>
      </c>
      <c r="N902" s="146" t="s">
        <v>91</v>
      </c>
      <c r="O902" s="146">
        <v>24</v>
      </c>
      <c r="P902" s="148">
        <v>24</v>
      </c>
      <c r="Q902" s="148"/>
      <c r="R902" s="147"/>
      <c r="S902" s="149">
        <f>TABLAINV[[#This Row],[Conteo Físico]]-TABLAINV[[#This Row],[Cant. UND]]</f>
        <v>0</v>
      </c>
      <c r="T9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2" s="150" t="str">
        <f>IFERROR(IF(MOD(TABLAINV[[#This Row],[C]],2)=0,"PAR","IMPAR"),"Zona")</f>
        <v>PAR</v>
      </c>
      <c r="W902" s="151"/>
      <c r="X902" s="152">
        <f>IFERROR(IF(TABLAINV[[#This Row],[Cant. UND]]=0,TABLAINV[[#This Row],[PMV]]*TABLAINV[[#This Row],[Conteo Físico]],TABLAINV[[#This Row],[PMV]]*TABLAINV[[#This Row],[Cant. UND]]),0)</f>
        <v>0</v>
      </c>
      <c r="Y902" s="152">
        <f>IFERROR(ABS(TABLAINV[[#This Row],[PMV]]*TABLAINV[[#This Row],[Diferencia]]),0)</f>
        <v>0</v>
      </c>
      <c r="Z902" s="153">
        <f>IFERROR(VLOOKUP(TABLAINV[[#This Row],[Codigo Estado]],unds!O:P,2,0),"PEND.")</f>
        <v>2001</v>
      </c>
      <c r="AA902" s="153" t="str">
        <f t="shared" si="46"/>
        <v>CD09</v>
      </c>
      <c r="AB902" s="159">
        <f t="shared" ca="1" si="47"/>
        <v>45828</v>
      </c>
    </row>
    <row r="903" spans="1:28" s="156" customFormat="1" ht="24" customHeight="1" x14ac:dyDescent="0.2">
      <c r="A903" s="157" t="str">
        <f t="shared" si="45"/>
        <v>MRC01</v>
      </c>
      <c r="B903" s="145" t="str">
        <f>IF(TABLAINV[[#This Row],[Z]]="","",D903&amp;"."&amp;TEXT(E903,"000")&amp;"."&amp;TEXT(F903,"000")&amp;"."&amp;TEXT(G903,"000"))</f>
        <v>MR.C01.102.002</v>
      </c>
      <c r="C903" s="146"/>
      <c r="D903" s="147" t="s">
        <v>95</v>
      </c>
      <c r="E903" s="147" t="s">
        <v>96</v>
      </c>
      <c r="F903" s="147">
        <v>102</v>
      </c>
      <c r="G903" s="147">
        <v>2</v>
      </c>
      <c r="H903" s="147">
        <v>353471</v>
      </c>
      <c r="I903" s="147" t="s">
        <v>162</v>
      </c>
      <c r="J903" s="158">
        <v>12</v>
      </c>
      <c r="K903" s="147" t="s">
        <v>64</v>
      </c>
      <c r="L903" s="148" t="s">
        <v>115</v>
      </c>
      <c r="M903" s="147" t="s">
        <v>99</v>
      </c>
      <c r="N903" s="146" t="s">
        <v>91</v>
      </c>
      <c r="O903" s="146">
        <v>12</v>
      </c>
      <c r="P903" s="148">
        <v>12</v>
      </c>
      <c r="Q903" s="148"/>
      <c r="R903" s="147"/>
      <c r="S903" s="149">
        <f>TABLAINV[[#This Row],[Conteo Físico]]-TABLAINV[[#This Row],[Cant. UND]]</f>
        <v>0</v>
      </c>
      <c r="T9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3" s="150" t="str">
        <f>IFERROR(IF(MOD(TABLAINV[[#This Row],[C]],2)=0,"PAR","IMPAR"),"Zona")</f>
        <v>PAR</v>
      </c>
      <c r="W903" s="151"/>
      <c r="X903" s="152">
        <f>IFERROR(IF(TABLAINV[[#This Row],[Cant. UND]]=0,TABLAINV[[#This Row],[PMV]]*TABLAINV[[#This Row],[Conteo Físico]],TABLAINV[[#This Row],[PMV]]*TABLAINV[[#This Row],[Cant. UND]]),0)</f>
        <v>0</v>
      </c>
      <c r="Y903" s="152">
        <f>IFERROR(ABS(TABLAINV[[#This Row],[PMV]]*TABLAINV[[#This Row],[Diferencia]]),0)</f>
        <v>0</v>
      </c>
      <c r="Z903" s="153">
        <f>IFERROR(VLOOKUP(TABLAINV[[#This Row],[Codigo Estado]],unds!O:P,2,0),"PEND.")</f>
        <v>2001</v>
      </c>
      <c r="AA903" s="153" t="str">
        <f t="shared" si="46"/>
        <v>CD09</v>
      </c>
      <c r="AB903" s="159">
        <f t="shared" ca="1" si="47"/>
        <v>45828</v>
      </c>
    </row>
    <row r="904" spans="1:28" s="156" customFormat="1" ht="24" customHeight="1" x14ac:dyDescent="0.2">
      <c r="A904" s="157" t="str">
        <f t="shared" si="45"/>
        <v>MRC01</v>
      </c>
      <c r="B904" s="145" t="str">
        <f>IF(TABLAINV[[#This Row],[Z]]="","",D904&amp;"."&amp;TEXT(E904,"000")&amp;"."&amp;TEXT(F904,"000")&amp;"."&amp;TEXT(G904,"000"))</f>
        <v>MR.C01.104.002</v>
      </c>
      <c r="C904" s="146"/>
      <c r="D904" s="147" t="s">
        <v>95</v>
      </c>
      <c r="E904" s="147" t="s">
        <v>96</v>
      </c>
      <c r="F904" s="147">
        <v>104</v>
      </c>
      <c r="G904" s="147">
        <v>2</v>
      </c>
      <c r="H904" s="147">
        <v>1016140</v>
      </c>
      <c r="I904" s="147" t="s">
        <v>148</v>
      </c>
      <c r="J904" s="158">
        <v>9</v>
      </c>
      <c r="K904" s="147" t="s">
        <v>64</v>
      </c>
      <c r="L904" s="148" t="s">
        <v>98</v>
      </c>
      <c r="M904" s="147" t="s">
        <v>99</v>
      </c>
      <c r="N904" s="146" t="s">
        <v>91</v>
      </c>
      <c r="O904" s="146">
        <v>9</v>
      </c>
      <c r="P904" s="148">
        <v>9</v>
      </c>
      <c r="Q904" s="148"/>
      <c r="R904" s="147"/>
      <c r="S904" s="149">
        <f>TABLAINV[[#This Row],[Conteo Físico]]-TABLAINV[[#This Row],[Cant. UND]]</f>
        <v>0</v>
      </c>
      <c r="T9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4" s="150" t="str">
        <f>IFERROR(IF(MOD(TABLAINV[[#This Row],[C]],2)=0,"PAR","IMPAR"),"Zona")</f>
        <v>PAR</v>
      </c>
      <c r="W904" s="151"/>
      <c r="X904" s="152">
        <f>IFERROR(IF(TABLAINV[[#This Row],[Cant. UND]]=0,TABLAINV[[#This Row],[PMV]]*TABLAINV[[#This Row],[Conteo Físico]],TABLAINV[[#This Row],[PMV]]*TABLAINV[[#This Row],[Cant. UND]]),0)</f>
        <v>0</v>
      </c>
      <c r="Y904" s="152">
        <f>IFERROR(ABS(TABLAINV[[#This Row],[PMV]]*TABLAINV[[#This Row],[Diferencia]]),0)</f>
        <v>0</v>
      </c>
      <c r="Z904" s="153">
        <f>IFERROR(VLOOKUP(TABLAINV[[#This Row],[Codigo Estado]],unds!O:P,2,0),"PEND.")</f>
        <v>2001</v>
      </c>
      <c r="AA904" s="153" t="str">
        <f t="shared" si="46"/>
        <v>CD09</v>
      </c>
      <c r="AB904" s="159">
        <f t="shared" ca="1" si="47"/>
        <v>45828</v>
      </c>
    </row>
    <row r="905" spans="1:28" s="156" customFormat="1" ht="24" customHeight="1" x14ac:dyDescent="0.2">
      <c r="A905" s="157" t="str">
        <f t="shared" si="45"/>
        <v>MRC01</v>
      </c>
      <c r="B905" s="145" t="str">
        <f>IF(TABLAINV[[#This Row],[Z]]="","",D905&amp;"."&amp;TEXT(E905,"000")&amp;"."&amp;TEXT(F905,"000")&amp;"."&amp;TEXT(G905,"000"))</f>
        <v>MR.C01.105.001</v>
      </c>
      <c r="C905" s="146"/>
      <c r="D905" s="147" t="s">
        <v>95</v>
      </c>
      <c r="E905" s="147" t="s">
        <v>96</v>
      </c>
      <c r="F905" s="147">
        <v>105</v>
      </c>
      <c r="G905" s="147">
        <v>1</v>
      </c>
      <c r="H905" s="147">
        <v>558898</v>
      </c>
      <c r="I905" s="147" t="s">
        <v>163</v>
      </c>
      <c r="J905" s="158">
        <v>12</v>
      </c>
      <c r="K905" s="147" t="s">
        <v>64</v>
      </c>
      <c r="L905" s="148" t="s">
        <v>164</v>
      </c>
      <c r="M905" s="147" t="s">
        <v>99</v>
      </c>
      <c r="N905" s="146" t="s">
        <v>91</v>
      </c>
      <c r="O905" s="146">
        <v>12</v>
      </c>
      <c r="P905" s="148">
        <v>12</v>
      </c>
      <c r="Q905" s="148"/>
      <c r="R905" s="147"/>
      <c r="S905" s="149">
        <f>TABLAINV[[#This Row],[Conteo Físico]]-TABLAINV[[#This Row],[Cant. UND]]</f>
        <v>0</v>
      </c>
      <c r="T9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5" s="150" t="str">
        <f>IFERROR(IF(MOD(TABLAINV[[#This Row],[C]],2)=0,"PAR","IMPAR"),"Zona")</f>
        <v>IMPAR</v>
      </c>
      <c r="W905" s="151"/>
      <c r="X905" s="152">
        <f>IFERROR(IF(TABLAINV[[#This Row],[Cant. UND]]=0,TABLAINV[[#This Row],[PMV]]*TABLAINV[[#This Row],[Conteo Físico]],TABLAINV[[#This Row],[PMV]]*TABLAINV[[#This Row],[Cant. UND]]),0)</f>
        <v>0</v>
      </c>
      <c r="Y905" s="152">
        <f>IFERROR(ABS(TABLAINV[[#This Row],[PMV]]*TABLAINV[[#This Row],[Diferencia]]),0)</f>
        <v>0</v>
      </c>
      <c r="Z905" s="153">
        <f>IFERROR(VLOOKUP(TABLAINV[[#This Row],[Codigo Estado]],unds!O:P,2,0),"PEND.")</f>
        <v>2001</v>
      </c>
      <c r="AA905" s="153" t="str">
        <f t="shared" si="46"/>
        <v>CD09</v>
      </c>
      <c r="AB905" s="159">
        <f t="shared" ca="1" si="47"/>
        <v>45828</v>
      </c>
    </row>
    <row r="906" spans="1:28" s="156" customFormat="1" ht="24" customHeight="1" x14ac:dyDescent="0.2">
      <c r="A906" s="157" t="str">
        <f t="shared" si="45"/>
        <v>MRC01</v>
      </c>
      <c r="B906" s="145" t="str">
        <f>IF(TABLAINV[[#This Row],[Z]]="","",D906&amp;"."&amp;TEXT(E906,"000")&amp;"."&amp;TEXT(F906,"000")&amp;"."&amp;TEXT(G906,"000"))</f>
        <v>MR.C01.105.002</v>
      </c>
      <c r="C906" s="146"/>
      <c r="D906" s="147" t="s">
        <v>95</v>
      </c>
      <c r="E906" s="147" t="s">
        <v>96</v>
      </c>
      <c r="F906" s="147">
        <v>105</v>
      </c>
      <c r="G906" s="147">
        <v>2</v>
      </c>
      <c r="H906" s="147">
        <v>317950</v>
      </c>
      <c r="I906" s="147" t="s">
        <v>114</v>
      </c>
      <c r="J906" s="158">
        <v>8</v>
      </c>
      <c r="K906" s="147" t="s">
        <v>64</v>
      </c>
      <c r="L906" s="148" t="s">
        <v>115</v>
      </c>
      <c r="M906" s="147" t="s">
        <v>99</v>
      </c>
      <c r="N906" s="146" t="s">
        <v>91</v>
      </c>
      <c r="O906" s="146">
        <v>8</v>
      </c>
      <c r="P906" s="148">
        <v>8</v>
      </c>
      <c r="Q906" s="148"/>
      <c r="R906" s="147"/>
      <c r="S906" s="149">
        <f>TABLAINV[[#This Row],[Conteo Físico]]-TABLAINV[[#This Row],[Cant. UND]]</f>
        <v>0</v>
      </c>
      <c r="T9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6" s="150" t="str">
        <f>IFERROR(IF(MOD(TABLAINV[[#This Row],[C]],2)=0,"PAR","IMPAR"),"Zona")</f>
        <v>IMPAR</v>
      </c>
      <c r="W906" s="151"/>
      <c r="X906" s="152">
        <f>IFERROR(IF(TABLAINV[[#This Row],[Cant. UND]]=0,TABLAINV[[#This Row],[PMV]]*TABLAINV[[#This Row],[Conteo Físico]],TABLAINV[[#This Row],[PMV]]*TABLAINV[[#This Row],[Cant. UND]]),0)</f>
        <v>0</v>
      </c>
      <c r="Y906" s="152">
        <f>IFERROR(ABS(TABLAINV[[#This Row],[PMV]]*TABLAINV[[#This Row],[Diferencia]]),0)</f>
        <v>0</v>
      </c>
      <c r="Z906" s="153">
        <f>IFERROR(VLOOKUP(TABLAINV[[#This Row],[Codigo Estado]],unds!O:P,2,0),"PEND.")</f>
        <v>2001</v>
      </c>
      <c r="AA906" s="153" t="str">
        <f t="shared" si="46"/>
        <v>CD09</v>
      </c>
      <c r="AB906" s="159">
        <f t="shared" ca="1" si="47"/>
        <v>45828</v>
      </c>
    </row>
    <row r="907" spans="1:28" s="156" customFormat="1" ht="24" customHeight="1" x14ac:dyDescent="0.2">
      <c r="A907" s="157" t="str">
        <f t="shared" si="45"/>
        <v>MRC01</v>
      </c>
      <c r="B907" s="145" t="str">
        <f>IF(TABLAINV[[#This Row],[Z]]="","",D907&amp;"."&amp;TEXT(E907,"000")&amp;"."&amp;TEXT(F907,"000")&amp;"."&amp;TEXT(G907,"000"))</f>
        <v>MR.C01.106.002</v>
      </c>
      <c r="C907" s="146"/>
      <c r="D907" s="147" t="s">
        <v>95</v>
      </c>
      <c r="E907" s="147" t="s">
        <v>96</v>
      </c>
      <c r="F907" s="147">
        <v>106</v>
      </c>
      <c r="G907" s="147">
        <v>2</v>
      </c>
      <c r="H907" s="147">
        <v>477426006</v>
      </c>
      <c r="I907" s="147" t="s">
        <v>165</v>
      </c>
      <c r="J907" s="158">
        <v>3</v>
      </c>
      <c r="K907" s="147" t="s">
        <v>64</v>
      </c>
      <c r="L907" s="148" t="s">
        <v>115</v>
      </c>
      <c r="M907" s="147" t="s">
        <v>99</v>
      </c>
      <c r="N907" s="146" t="s">
        <v>91</v>
      </c>
      <c r="O907" s="146">
        <v>3</v>
      </c>
      <c r="P907" s="148">
        <v>3</v>
      </c>
      <c r="Q907" s="148"/>
      <c r="R907" s="147"/>
      <c r="S907" s="149">
        <f>TABLAINV[[#This Row],[Conteo Físico]]-TABLAINV[[#This Row],[Cant. UND]]</f>
        <v>0</v>
      </c>
      <c r="T9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7" s="150" t="str">
        <f>IFERROR(IF(MOD(TABLAINV[[#This Row],[C]],2)=0,"PAR","IMPAR"),"Zona")</f>
        <v>PAR</v>
      </c>
      <c r="W907" s="151"/>
      <c r="X907" s="152">
        <f>IFERROR(IF(TABLAINV[[#This Row],[Cant. UND]]=0,TABLAINV[[#This Row],[PMV]]*TABLAINV[[#This Row],[Conteo Físico]],TABLAINV[[#This Row],[PMV]]*TABLAINV[[#This Row],[Cant. UND]]),0)</f>
        <v>0</v>
      </c>
      <c r="Y907" s="152">
        <f>IFERROR(ABS(TABLAINV[[#This Row],[PMV]]*TABLAINV[[#This Row],[Diferencia]]),0)</f>
        <v>0</v>
      </c>
      <c r="Z907" s="153">
        <f>IFERROR(VLOOKUP(TABLAINV[[#This Row],[Codigo Estado]],unds!O:P,2,0),"PEND.")</f>
        <v>2001</v>
      </c>
      <c r="AA907" s="153" t="str">
        <f t="shared" si="46"/>
        <v>CD09</v>
      </c>
      <c r="AB907" s="159">
        <f t="shared" ca="1" si="47"/>
        <v>45828</v>
      </c>
    </row>
    <row r="908" spans="1:28" s="156" customFormat="1" ht="24" customHeight="1" x14ac:dyDescent="0.2">
      <c r="A908" s="157" t="str">
        <f t="shared" si="45"/>
        <v>MRC01</v>
      </c>
      <c r="B908" s="145" t="str">
        <f>IF(TABLAINV[[#This Row],[Z]]="","",D908&amp;"."&amp;TEXT(E908,"000")&amp;"."&amp;TEXT(F908,"000")&amp;"."&amp;TEXT(G908,"000"))</f>
        <v>MR.C01.108.001</v>
      </c>
      <c r="C908" s="146"/>
      <c r="D908" s="147" t="s">
        <v>95</v>
      </c>
      <c r="E908" s="147" t="s">
        <v>96</v>
      </c>
      <c r="F908" s="147">
        <v>108</v>
      </c>
      <c r="G908" s="147">
        <v>1</v>
      </c>
      <c r="H908" s="147">
        <v>70841006</v>
      </c>
      <c r="I908" s="147" t="s">
        <v>166</v>
      </c>
      <c r="J908" s="158">
        <v>12</v>
      </c>
      <c r="K908" s="147" t="s">
        <v>64</v>
      </c>
      <c r="L908" s="148" t="s">
        <v>115</v>
      </c>
      <c r="M908" s="147" t="s">
        <v>99</v>
      </c>
      <c r="N908" s="146" t="s">
        <v>91</v>
      </c>
      <c r="O908" s="146">
        <v>12</v>
      </c>
      <c r="P908" s="148">
        <v>12</v>
      </c>
      <c r="Q908" s="148"/>
      <c r="R908" s="147"/>
      <c r="S908" s="149">
        <f>TABLAINV[[#This Row],[Conteo Físico]]-TABLAINV[[#This Row],[Cant. UND]]</f>
        <v>0</v>
      </c>
      <c r="T9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8" s="150" t="str">
        <f>IFERROR(IF(MOD(TABLAINV[[#This Row],[C]],2)=0,"PAR","IMPAR"),"Zona")</f>
        <v>PAR</v>
      </c>
      <c r="W908" s="151"/>
      <c r="X908" s="152">
        <f>IFERROR(IF(TABLAINV[[#This Row],[Cant. UND]]=0,TABLAINV[[#This Row],[PMV]]*TABLAINV[[#This Row],[Conteo Físico]],TABLAINV[[#This Row],[PMV]]*TABLAINV[[#This Row],[Cant. UND]]),0)</f>
        <v>0</v>
      </c>
      <c r="Y908" s="152">
        <f>IFERROR(ABS(TABLAINV[[#This Row],[PMV]]*TABLAINV[[#This Row],[Diferencia]]),0)</f>
        <v>0</v>
      </c>
      <c r="Z908" s="153">
        <f>IFERROR(VLOOKUP(TABLAINV[[#This Row],[Codigo Estado]],unds!O:P,2,0),"PEND.")</f>
        <v>2001</v>
      </c>
      <c r="AA908" s="153" t="str">
        <f t="shared" si="46"/>
        <v>CD09</v>
      </c>
      <c r="AB908" s="159">
        <f t="shared" ca="1" si="47"/>
        <v>45828</v>
      </c>
    </row>
    <row r="909" spans="1:28" s="156" customFormat="1" ht="24" customHeight="1" x14ac:dyDescent="0.2">
      <c r="A909" s="157" t="str">
        <f t="shared" si="45"/>
        <v>MRC01</v>
      </c>
      <c r="B909" s="145" t="str">
        <f>IF(TABLAINV[[#This Row],[Z]]="","",D909&amp;"."&amp;TEXT(E909,"000")&amp;"."&amp;TEXT(F909,"000")&amp;"."&amp;TEXT(G909,"000"))</f>
        <v>MR.C01.108.001</v>
      </c>
      <c r="C909" s="146"/>
      <c r="D909" s="147" t="s">
        <v>95</v>
      </c>
      <c r="E909" s="147" t="s">
        <v>96</v>
      </c>
      <c r="F909" s="147">
        <v>108</v>
      </c>
      <c r="G909" s="147">
        <v>1</v>
      </c>
      <c r="H909" s="147">
        <v>892488</v>
      </c>
      <c r="I909" s="147" t="s">
        <v>167</v>
      </c>
      <c r="J909" s="158">
        <v>12</v>
      </c>
      <c r="K909" s="147" t="s">
        <v>64</v>
      </c>
      <c r="L909" s="148" t="s">
        <v>115</v>
      </c>
      <c r="M909" s="147" t="s">
        <v>99</v>
      </c>
      <c r="N909" s="146" t="s">
        <v>91</v>
      </c>
      <c r="O909" s="146">
        <v>12</v>
      </c>
      <c r="P909" s="148">
        <v>12</v>
      </c>
      <c r="Q909" s="148"/>
      <c r="R909" s="147"/>
      <c r="S909" s="149">
        <f>TABLAINV[[#This Row],[Conteo Físico]]-TABLAINV[[#This Row],[Cant. UND]]</f>
        <v>0</v>
      </c>
      <c r="T9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9" s="150" t="str">
        <f>IFERROR(IF(MOD(TABLAINV[[#This Row],[C]],2)=0,"PAR","IMPAR"),"Zona")</f>
        <v>PAR</v>
      </c>
      <c r="W909" s="151"/>
      <c r="X909" s="152">
        <f>IFERROR(IF(TABLAINV[[#This Row],[Cant. UND]]=0,TABLAINV[[#This Row],[PMV]]*TABLAINV[[#This Row],[Conteo Físico]],TABLAINV[[#This Row],[PMV]]*TABLAINV[[#This Row],[Cant. UND]]),0)</f>
        <v>0</v>
      </c>
      <c r="Y909" s="152">
        <f>IFERROR(ABS(TABLAINV[[#This Row],[PMV]]*TABLAINV[[#This Row],[Diferencia]]),0)</f>
        <v>0</v>
      </c>
      <c r="Z909" s="153">
        <f>IFERROR(VLOOKUP(TABLAINV[[#This Row],[Codigo Estado]],unds!O:P,2,0),"PEND.")</f>
        <v>2001</v>
      </c>
      <c r="AA909" s="153" t="str">
        <f t="shared" si="46"/>
        <v>CD09</v>
      </c>
      <c r="AB909" s="159">
        <f t="shared" ca="1" si="47"/>
        <v>45828</v>
      </c>
    </row>
    <row r="910" spans="1:28" s="156" customFormat="1" ht="24" customHeight="1" x14ac:dyDescent="0.2">
      <c r="A910" s="157" t="str">
        <f t="shared" si="45"/>
        <v>MRC01</v>
      </c>
      <c r="B910" s="145" t="str">
        <f>IF(TABLAINV[[#This Row],[Z]]="","",D910&amp;"."&amp;TEXT(E910,"000")&amp;"."&amp;TEXT(F910,"000")&amp;"."&amp;TEXT(G910,"000"))</f>
        <v>MR.C01.108.002</v>
      </c>
      <c r="C910" s="146"/>
      <c r="D910" s="147" t="s">
        <v>95</v>
      </c>
      <c r="E910" s="147" t="s">
        <v>96</v>
      </c>
      <c r="F910" s="147">
        <v>108</v>
      </c>
      <c r="G910" s="147">
        <v>2</v>
      </c>
      <c r="H910" s="147">
        <v>1016136</v>
      </c>
      <c r="I910" s="147" t="s">
        <v>168</v>
      </c>
      <c r="J910" s="158">
        <v>10</v>
      </c>
      <c r="K910" s="147" t="s">
        <v>64</v>
      </c>
      <c r="L910" s="148" t="s">
        <v>98</v>
      </c>
      <c r="M910" s="147" t="s">
        <v>99</v>
      </c>
      <c r="N910" s="146" t="s">
        <v>91</v>
      </c>
      <c r="O910" s="146">
        <v>10</v>
      </c>
      <c r="P910" s="148">
        <v>10</v>
      </c>
      <c r="Q910" s="148"/>
      <c r="R910" s="147"/>
      <c r="S910" s="149">
        <f>TABLAINV[[#This Row],[Conteo Físico]]-TABLAINV[[#This Row],[Cant. UND]]</f>
        <v>0</v>
      </c>
      <c r="T9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0" s="150" t="str">
        <f>IFERROR(IF(MOD(TABLAINV[[#This Row],[C]],2)=0,"PAR","IMPAR"),"Zona")</f>
        <v>PAR</v>
      </c>
      <c r="W910" s="151"/>
      <c r="X910" s="152">
        <f>IFERROR(IF(TABLAINV[[#This Row],[Cant. UND]]=0,TABLAINV[[#This Row],[PMV]]*TABLAINV[[#This Row],[Conteo Físico]],TABLAINV[[#This Row],[PMV]]*TABLAINV[[#This Row],[Cant. UND]]),0)</f>
        <v>0</v>
      </c>
      <c r="Y910" s="152">
        <f>IFERROR(ABS(TABLAINV[[#This Row],[PMV]]*TABLAINV[[#This Row],[Diferencia]]),0)</f>
        <v>0</v>
      </c>
      <c r="Z910" s="153">
        <f>IFERROR(VLOOKUP(TABLAINV[[#This Row],[Codigo Estado]],unds!O:P,2,0),"PEND.")</f>
        <v>2001</v>
      </c>
      <c r="AA910" s="153" t="str">
        <f t="shared" si="46"/>
        <v>CD09</v>
      </c>
      <c r="AB910" s="159">
        <f t="shared" ca="1" si="47"/>
        <v>45828</v>
      </c>
    </row>
    <row r="911" spans="1:28" s="156" customFormat="1" ht="24" customHeight="1" x14ac:dyDescent="0.2">
      <c r="A911" s="157" t="str">
        <f t="shared" si="45"/>
        <v>MRC01</v>
      </c>
      <c r="B911" s="145" t="str">
        <f>IF(TABLAINV[[#This Row],[Z]]="","",D911&amp;"."&amp;TEXT(E911,"000")&amp;"."&amp;TEXT(F911,"000")&amp;"."&amp;TEXT(G911,"000"))</f>
        <v>MR.C01.109.001</v>
      </c>
      <c r="C911" s="146"/>
      <c r="D911" s="147" t="s">
        <v>95</v>
      </c>
      <c r="E911" s="147" t="s">
        <v>96</v>
      </c>
      <c r="F911" s="147">
        <v>109</v>
      </c>
      <c r="G911" s="147">
        <v>1</v>
      </c>
      <c r="H911" s="147">
        <v>568245</v>
      </c>
      <c r="I911" s="147" t="s">
        <v>169</v>
      </c>
      <c r="J911" s="158">
        <v>12</v>
      </c>
      <c r="K911" s="147" t="s">
        <v>64</v>
      </c>
      <c r="L911" s="148" t="s">
        <v>115</v>
      </c>
      <c r="M911" s="147" t="s">
        <v>99</v>
      </c>
      <c r="N911" s="146" t="s">
        <v>91</v>
      </c>
      <c r="O911" s="146">
        <v>12</v>
      </c>
      <c r="P911" s="148">
        <v>12</v>
      </c>
      <c r="Q911" s="148"/>
      <c r="R911" s="147"/>
      <c r="S911" s="149">
        <f>TABLAINV[[#This Row],[Conteo Físico]]-TABLAINV[[#This Row],[Cant. UND]]</f>
        <v>0</v>
      </c>
      <c r="T9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1" s="150" t="str">
        <f>IFERROR(IF(MOD(TABLAINV[[#This Row],[C]],2)=0,"PAR","IMPAR"),"Zona")</f>
        <v>IMPAR</v>
      </c>
      <c r="W911" s="151"/>
      <c r="X911" s="152">
        <f>IFERROR(IF(TABLAINV[[#This Row],[Cant. UND]]=0,TABLAINV[[#This Row],[PMV]]*TABLAINV[[#This Row],[Conteo Físico]],TABLAINV[[#This Row],[PMV]]*TABLAINV[[#This Row],[Cant. UND]]),0)</f>
        <v>0</v>
      </c>
      <c r="Y911" s="152">
        <f>IFERROR(ABS(TABLAINV[[#This Row],[PMV]]*TABLAINV[[#This Row],[Diferencia]]),0)</f>
        <v>0</v>
      </c>
      <c r="Z911" s="153">
        <f>IFERROR(VLOOKUP(TABLAINV[[#This Row],[Codigo Estado]],unds!O:P,2,0),"PEND.")</f>
        <v>2001</v>
      </c>
      <c r="AA911" s="153" t="str">
        <f t="shared" si="46"/>
        <v>CD09</v>
      </c>
      <c r="AB911" s="159">
        <f t="shared" ca="1" si="47"/>
        <v>45828</v>
      </c>
    </row>
    <row r="912" spans="1:28" s="156" customFormat="1" ht="24" customHeight="1" x14ac:dyDescent="0.2">
      <c r="A912" s="157" t="str">
        <f t="shared" si="45"/>
        <v>MRC01</v>
      </c>
      <c r="B912" s="145" t="str">
        <f>IF(TABLAINV[[#This Row],[Z]]="","",D912&amp;"."&amp;TEXT(E912,"000")&amp;"."&amp;TEXT(F912,"000")&amp;"."&amp;TEXT(G912,"000"))</f>
        <v>MR.C01.109.002</v>
      </c>
      <c r="C912" s="146"/>
      <c r="D912" s="147" t="s">
        <v>95</v>
      </c>
      <c r="E912" s="147" t="s">
        <v>96</v>
      </c>
      <c r="F912" s="147">
        <v>109</v>
      </c>
      <c r="G912" s="147">
        <v>2</v>
      </c>
      <c r="H912" s="147">
        <v>4230</v>
      </c>
      <c r="I912" s="147" t="s">
        <v>170</v>
      </c>
      <c r="J912" s="158">
        <v>9</v>
      </c>
      <c r="K912" s="147" t="s">
        <v>64</v>
      </c>
      <c r="L912" s="148" t="s">
        <v>115</v>
      </c>
      <c r="M912" s="147" t="s">
        <v>99</v>
      </c>
      <c r="N912" s="146" t="s">
        <v>91</v>
      </c>
      <c r="O912" s="146">
        <v>9</v>
      </c>
      <c r="P912" s="148">
        <v>9</v>
      </c>
      <c r="Q912" s="148"/>
      <c r="R912" s="147"/>
      <c r="S912" s="149">
        <f>TABLAINV[[#This Row],[Conteo Físico]]-TABLAINV[[#This Row],[Cant. UND]]</f>
        <v>0</v>
      </c>
      <c r="T9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2" s="150" t="str">
        <f>IFERROR(IF(MOD(TABLAINV[[#This Row],[C]],2)=0,"PAR","IMPAR"),"Zona")</f>
        <v>IMPAR</v>
      </c>
      <c r="W912" s="151"/>
      <c r="X912" s="152">
        <f>IFERROR(IF(TABLAINV[[#This Row],[Cant. UND]]=0,TABLAINV[[#This Row],[PMV]]*TABLAINV[[#This Row],[Conteo Físico]],TABLAINV[[#This Row],[PMV]]*TABLAINV[[#This Row],[Cant. UND]]),0)</f>
        <v>0</v>
      </c>
      <c r="Y912" s="152">
        <f>IFERROR(ABS(TABLAINV[[#This Row],[PMV]]*TABLAINV[[#This Row],[Diferencia]]),0)</f>
        <v>0</v>
      </c>
      <c r="Z912" s="153">
        <f>IFERROR(VLOOKUP(TABLAINV[[#This Row],[Codigo Estado]],unds!O:P,2,0),"PEND.")</f>
        <v>2001</v>
      </c>
      <c r="AA912" s="153" t="str">
        <f t="shared" si="46"/>
        <v>CD09</v>
      </c>
      <c r="AB912" s="159">
        <f t="shared" ca="1" si="47"/>
        <v>45828</v>
      </c>
    </row>
    <row r="913" spans="1:28" s="156" customFormat="1" ht="24" customHeight="1" x14ac:dyDescent="0.2">
      <c r="A913" s="157" t="str">
        <f t="shared" si="45"/>
        <v>MRC01</v>
      </c>
      <c r="B913" s="145" t="str">
        <f>IF(TABLAINV[[#This Row],[Z]]="","",D913&amp;"."&amp;TEXT(E913,"000")&amp;"."&amp;TEXT(F913,"000")&amp;"."&amp;TEXT(G913,"000"))</f>
        <v>MR.C01.109.002</v>
      </c>
      <c r="C913" s="146"/>
      <c r="D913" s="147" t="s">
        <v>95</v>
      </c>
      <c r="E913" s="147" t="s">
        <v>96</v>
      </c>
      <c r="F913" s="147">
        <v>109</v>
      </c>
      <c r="G913" s="147">
        <v>2</v>
      </c>
      <c r="H913" s="147">
        <v>518476006</v>
      </c>
      <c r="I913" s="147" t="s">
        <v>171</v>
      </c>
      <c r="J913" s="158">
        <v>3</v>
      </c>
      <c r="K913" s="147" t="s">
        <v>64</v>
      </c>
      <c r="L913" s="148" t="s">
        <v>115</v>
      </c>
      <c r="M913" s="147" t="s">
        <v>99</v>
      </c>
      <c r="N913" s="146" t="s">
        <v>91</v>
      </c>
      <c r="O913" s="146">
        <v>3</v>
      </c>
      <c r="P913" s="148">
        <v>3</v>
      </c>
      <c r="Q913" s="148"/>
      <c r="R913" s="147"/>
      <c r="S913" s="149">
        <f>TABLAINV[[#This Row],[Conteo Físico]]-TABLAINV[[#This Row],[Cant. UND]]</f>
        <v>0</v>
      </c>
      <c r="T9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3" s="150" t="str">
        <f>IFERROR(IF(MOD(TABLAINV[[#This Row],[C]],2)=0,"PAR","IMPAR"),"Zona")</f>
        <v>IMPAR</v>
      </c>
      <c r="W913" s="151"/>
      <c r="X913" s="152">
        <f>IFERROR(IF(TABLAINV[[#This Row],[Cant. UND]]=0,TABLAINV[[#This Row],[PMV]]*TABLAINV[[#This Row],[Conteo Físico]],TABLAINV[[#This Row],[PMV]]*TABLAINV[[#This Row],[Cant. UND]]),0)</f>
        <v>0</v>
      </c>
      <c r="Y913" s="152">
        <f>IFERROR(ABS(TABLAINV[[#This Row],[PMV]]*TABLAINV[[#This Row],[Diferencia]]),0)</f>
        <v>0</v>
      </c>
      <c r="Z913" s="153">
        <f>IFERROR(VLOOKUP(TABLAINV[[#This Row],[Codigo Estado]],unds!O:P,2,0),"PEND.")</f>
        <v>2001</v>
      </c>
      <c r="AA913" s="153" t="str">
        <f t="shared" si="46"/>
        <v>CD09</v>
      </c>
      <c r="AB913" s="159">
        <f t="shared" ca="1" si="47"/>
        <v>45828</v>
      </c>
    </row>
    <row r="914" spans="1:28" s="156" customFormat="1" ht="24" customHeight="1" x14ac:dyDescent="0.2">
      <c r="A914" s="157" t="str">
        <f t="shared" si="45"/>
        <v>MRC01</v>
      </c>
      <c r="B914" s="145" t="str">
        <f>IF(TABLAINV[[#This Row],[Z]]="","",D914&amp;"."&amp;TEXT(E914,"000")&amp;"."&amp;TEXT(F914,"000")&amp;"."&amp;TEXT(G914,"000"))</f>
        <v>MR.C01.110.001</v>
      </c>
      <c r="C914" s="146"/>
      <c r="D914" s="147" t="s">
        <v>95</v>
      </c>
      <c r="E914" s="147" t="s">
        <v>96</v>
      </c>
      <c r="F914" s="147">
        <v>110</v>
      </c>
      <c r="G914" s="147">
        <v>1</v>
      </c>
      <c r="H914" s="147">
        <v>449851006</v>
      </c>
      <c r="I914" s="147" t="s">
        <v>172</v>
      </c>
      <c r="J914" s="158">
        <v>24</v>
      </c>
      <c r="K914" s="147" t="s">
        <v>64</v>
      </c>
      <c r="L914" s="148" t="s">
        <v>98</v>
      </c>
      <c r="M914" s="147" t="s">
        <v>99</v>
      </c>
      <c r="N914" s="146" t="s">
        <v>91</v>
      </c>
      <c r="O914" s="146">
        <v>24</v>
      </c>
      <c r="P914" s="148">
        <v>24</v>
      </c>
      <c r="Q914" s="148"/>
      <c r="R914" s="147"/>
      <c r="S914" s="149">
        <f>TABLAINV[[#This Row],[Conteo Físico]]-TABLAINV[[#This Row],[Cant. UND]]</f>
        <v>0</v>
      </c>
      <c r="T9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4" s="150" t="str">
        <f>IFERROR(IF(MOD(TABLAINV[[#This Row],[C]],2)=0,"PAR","IMPAR"),"Zona")</f>
        <v>PAR</v>
      </c>
      <c r="W914" s="151"/>
      <c r="X914" s="152">
        <f>IFERROR(IF(TABLAINV[[#This Row],[Cant. UND]]=0,TABLAINV[[#This Row],[PMV]]*TABLAINV[[#This Row],[Conteo Físico]],TABLAINV[[#This Row],[PMV]]*TABLAINV[[#This Row],[Cant. UND]]),0)</f>
        <v>0</v>
      </c>
      <c r="Y914" s="152">
        <f>IFERROR(ABS(TABLAINV[[#This Row],[PMV]]*TABLAINV[[#This Row],[Diferencia]]),0)</f>
        <v>0</v>
      </c>
      <c r="Z914" s="153">
        <f>IFERROR(VLOOKUP(TABLAINV[[#This Row],[Codigo Estado]],unds!O:P,2,0),"PEND.")</f>
        <v>2001</v>
      </c>
      <c r="AA914" s="153" t="str">
        <f t="shared" si="46"/>
        <v>CD09</v>
      </c>
      <c r="AB914" s="159">
        <f t="shared" ca="1" si="47"/>
        <v>45828</v>
      </c>
    </row>
    <row r="915" spans="1:28" s="156" customFormat="1" ht="24" customHeight="1" x14ac:dyDescent="0.2">
      <c r="A915" s="157" t="str">
        <f t="shared" si="45"/>
        <v>MRC01</v>
      </c>
      <c r="B915" s="145" t="str">
        <f>IF(TABLAINV[[#This Row],[Z]]="","",D915&amp;"."&amp;TEXT(E915,"000")&amp;"."&amp;TEXT(F915,"000")&amp;"."&amp;TEXT(G915,"000"))</f>
        <v>MR.C01.111.001</v>
      </c>
      <c r="C915" s="146"/>
      <c r="D915" s="147" t="s">
        <v>95</v>
      </c>
      <c r="E915" s="147" t="s">
        <v>96</v>
      </c>
      <c r="F915" s="147">
        <v>111</v>
      </c>
      <c r="G915" s="147">
        <v>1</v>
      </c>
      <c r="H915" s="147">
        <v>373215</v>
      </c>
      <c r="I915" s="147" t="s">
        <v>173</v>
      </c>
      <c r="J915" s="158">
        <v>24</v>
      </c>
      <c r="K915" s="147" t="s">
        <v>64</v>
      </c>
      <c r="L915" s="148" t="s">
        <v>98</v>
      </c>
      <c r="M915" s="147" t="s">
        <v>99</v>
      </c>
      <c r="N915" s="146" t="s">
        <v>91</v>
      </c>
      <c r="O915" s="146">
        <v>24</v>
      </c>
      <c r="P915" s="148">
        <v>24</v>
      </c>
      <c r="Q915" s="148"/>
      <c r="R915" s="147"/>
      <c r="S915" s="149">
        <f>TABLAINV[[#This Row],[Conteo Físico]]-TABLAINV[[#This Row],[Cant. UND]]</f>
        <v>0</v>
      </c>
      <c r="T9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5" s="150" t="str">
        <f>IFERROR(IF(MOD(TABLAINV[[#This Row],[C]],2)=0,"PAR","IMPAR"),"Zona")</f>
        <v>IMPAR</v>
      </c>
      <c r="W915" s="151"/>
      <c r="X915" s="152">
        <f>IFERROR(IF(TABLAINV[[#This Row],[Cant. UND]]=0,TABLAINV[[#This Row],[PMV]]*TABLAINV[[#This Row],[Conteo Físico]],TABLAINV[[#This Row],[PMV]]*TABLAINV[[#This Row],[Cant. UND]]),0)</f>
        <v>0</v>
      </c>
      <c r="Y915" s="152">
        <f>IFERROR(ABS(TABLAINV[[#This Row],[PMV]]*TABLAINV[[#This Row],[Diferencia]]),0)</f>
        <v>0</v>
      </c>
      <c r="Z915" s="153">
        <f>IFERROR(VLOOKUP(TABLAINV[[#This Row],[Codigo Estado]],unds!O:P,2,0),"PEND.")</f>
        <v>2001</v>
      </c>
      <c r="AA915" s="153" t="str">
        <f t="shared" si="46"/>
        <v>CD09</v>
      </c>
      <c r="AB915" s="159">
        <f t="shared" ca="1" si="47"/>
        <v>45828</v>
      </c>
    </row>
    <row r="916" spans="1:28" s="156" customFormat="1" ht="24" customHeight="1" x14ac:dyDescent="0.2">
      <c r="A916" s="157" t="str">
        <f t="shared" si="45"/>
        <v>MRC01</v>
      </c>
      <c r="B916" s="145" t="str">
        <f>IF(TABLAINV[[#This Row],[Z]]="","",D916&amp;"."&amp;TEXT(E916,"000")&amp;"."&amp;TEXT(F916,"000")&amp;"."&amp;TEXT(G916,"000"))</f>
        <v>MR.C01.112.001</v>
      </c>
      <c r="C916" s="146"/>
      <c r="D916" s="147" t="s">
        <v>95</v>
      </c>
      <c r="E916" s="147" t="s">
        <v>96</v>
      </c>
      <c r="F916" s="147">
        <v>112</v>
      </c>
      <c r="G916" s="147">
        <v>1</v>
      </c>
      <c r="H916" s="147">
        <v>334953</v>
      </c>
      <c r="I916" s="147" t="s">
        <v>150</v>
      </c>
      <c r="J916" s="158">
        <v>24</v>
      </c>
      <c r="K916" s="147" t="s">
        <v>64</v>
      </c>
      <c r="L916" s="148" t="s">
        <v>125</v>
      </c>
      <c r="M916" s="147" t="s">
        <v>99</v>
      </c>
      <c r="N916" s="146" t="s">
        <v>91</v>
      </c>
      <c r="O916" s="146">
        <v>24</v>
      </c>
      <c r="P916" s="148">
        <v>24</v>
      </c>
      <c r="Q916" s="148"/>
      <c r="R916" s="147"/>
      <c r="S916" s="149">
        <f>TABLAINV[[#This Row],[Conteo Físico]]-TABLAINV[[#This Row],[Cant. UND]]</f>
        <v>0</v>
      </c>
      <c r="T9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6" s="150" t="str">
        <f>IFERROR(IF(MOD(TABLAINV[[#This Row],[C]],2)=0,"PAR","IMPAR"),"Zona")</f>
        <v>PAR</v>
      </c>
      <c r="W916" s="151"/>
      <c r="X916" s="152">
        <f>IFERROR(IF(TABLAINV[[#This Row],[Cant. UND]]=0,TABLAINV[[#This Row],[PMV]]*TABLAINV[[#This Row],[Conteo Físico]],TABLAINV[[#This Row],[PMV]]*TABLAINV[[#This Row],[Cant. UND]]),0)</f>
        <v>0</v>
      </c>
      <c r="Y916" s="152">
        <f>IFERROR(ABS(TABLAINV[[#This Row],[PMV]]*TABLAINV[[#This Row],[Diferencia]]),0)</f>
        <v>0</v>
      </c>
      <c r="Z916" s="153">
        <f>IFERROR(VLOOKUP(TABLAINV[[#This Row],[Codigo Estado]],unds!O:P,2,0),"PEND.")</f>
        <v>2001</v>
      </c>
      <c r="AA916" s="153" t="str">
        <f t="shared" si="46"/>
        <v>CD09</v>
      </c>
      <c r="AB916" s="159">
        <f t="shared" ca="1" si="47"/>
        <v>45828</v>
      </c>
    </row>
    <row r="917" spans="1:28" s="156" customFormat="1" ht="24" customHeight="1" x14ac:dyDescent="0.2">
      <c r="A917" s="157" t="str">
        <f t="shared" ref="A917:A980" si="48">D917&amp;E917</f>
        <v>MRC01</v>
      </c>
      <c r="B917" s="145" t="str">
        <f>IF(TABLAINV[[#This Row],[Z]]="","",D917&amp;"."&amp;TEXT(E917,"000")&amp;"."&amp;TEXT(F917,"000")&amp;"."&amp;TEXT(G917,"000"))</f>
        <v>MR.C01.112.002</v>
      </c>
      <c r="C917" s="146"/>
      <c r="D917" s="147" t="s">
        <v>95</v>
      </c>
      <c r="E917" s="147" t="s">
        <v>96</v>
      </c>
      <c r="F917" s="147">
        <v>112</v>
      </c>
      <c r="G917" s="147">
        <v>2</v>
      </c>
      <c r="H917" s="147">
        <v>396035006</v>
      </c>
      <c r="I917" s="147" t="s">
        <v>132</v>
      </c>
      <c r="J917" s="158">
        <v>24</v>
      </c>
      <c r="K917" s="147" t="s">
        <v>64</v>
      </c>
      <c r="L917" s="148" t="s">
        <v>98</v>
      </c>
      <c r="M917" s="147" t="s">
        <v>99</v>
      </c>
      <c r="N917" s="146" t="s">
        <v>91</v>
      </c>
      <c r="O917" s="146">
        <v>24</v>
      </c>
      <c r="P917" s="148">
        <v>24</v>
      </c>
      <c r="Q917" s="148"/>
      <c r="R917" s="147"/>
      <c r="S917" s="149">
        <f>TABLAINV[[#This Row],[Conteo Físico]]-TABLAINV[[#This Row],[Cant. UND]]</f>
        <v>0</v>
      </c>
      <c r="T9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7" s="150" t="str">
        <f>IFERROR(IF(MOD(TABLAINV[[#This Row],[C]],2)=0,"PAR","IMPAR"),"Zona")</f>
        <v>PAR</v>
      </c>
      <c r="W917" s="151"/>
      <c r="X917" s="152">
        <f>IFERROR(IF(TABLAINV[[#This Row],[Cant. UND]]=0,TABLAINV[[#This Row],[PMV]]*TABLAINV[[#This Row],[Conteo Físico]],TABLAINV[[#This Row],[PMV]]*TABLAINV[[#This Row],[Cant. UND]]),0)</f>
        <v>0</v>
      </c>
      <c r="Y917" s="152">
        <f>IFERROR(ABS(TABLAINV[[#This Row],[PMV]]*TABLAINV[[#This Row],[Diferencia]]),0)</f>
        <v>0</v>
      </c>
      <c r="Z917" s="153">
        <f>IFERROR(VLOOKUP(TABLAINV[[#This Row],[Codigo Estado]],unds!O:P,2,0),"PEND.")</f>
        <v>2001</v>
      </c>
      <c r="AA917" s="153" t="str">
        <f t="shared" ref="AA917:AA980" si="49">$AA$1</f>
        <v>CD09</v>
      </c>
      <c r="AB917" s="159">
        <f t="shared" ref="AB917:AB980" ca="1" si="50">TODAY()</f>
        <v>45828</v>
      </c>
    </row>
    <row r="918" spans="1:28" s="156" customFormat="1" ht="24" customHeight="1" x14ac:dyDescent="0.2">
      <c r="A918" s="157" t="str">
        <f t="shared" si="48"/>
        <v>MRC01</v>
      </c>
      <c r="B918" s="145" t="str">
        <f>IF(TABLAINV[[#This Row],[Z]]="","",D918&amp;"."&amp;TEXT(E918,"000")&amp;"."&amp;TEXT(F918,"000")&amp;"."&amp;TEXT(G918,"000"))</f>
        <v>MR.C01.113.001</v>
      </c>
      <c r="C918" s="146"/>
      <c r="D918" s="147" t="s">
        <v>95</v>
      </c>
      <c r="E918" s="147" t="s">
        <v>96</v>
      </c>
      <c r="F918" s="147">
        <v>113</v>
      </c>
      <c r="G918" s="147">
        <v>1</v>
      </c>
      <c r="H918" s="147">
        <v>723879</v>
      </c>
      <c r="I918" s="147" t="s">
        <v>174</v>
      </c>
      <c r="J918" s="158">
        <v>12</v>
      </c>
      <c r="K918" s="147" t="s">
        <v>64</v>
      </c>
      <c r="L918" s="148" t="s">
        <v>115</v>
      </c>
      <c r="M918" s="147" t="s">
        <v>99</v>
      </c>
      <c r="N918" s="146" t="s">
        <v>91</v>
      </c>
      <c r="O918" s="146">
        <v>12</v>
      </c>
      <c r="P918" s="148">
        <v>12</v>
      </c>
      <c r="Q918" s="148"/>
      <c r="R918" s="147"/>
      <c r="S918" s="149">
        <f>TABLAINV[[#This Row],[Conteo Físico]]-TABLAINV[[#This Row],[Cant. UND]]</f>
        <v>0</v>
      </c>
      <c r="T9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8" s="150" t="str">
        <f>IFERROR(IF(MOD(TABLAINV[[#This Row],[C]],2)=0,"PAR","IMPAR"),"Zona")</f>
        <v>IMPAR</v>
      </c>
      <c r="W918" s="151"/>
      <c r="X918" s="152">
        <f>IFERROR(IF(TABLAINV[[#This Row],[Cant. UND]]=0,TABLAINV[[#This Row],[PMV]]*TABLAINV[[#This Row],[Conteo Físico]],TABLAINV[[#This Row],[PMV]]*TABLAINV[[#This Row],[Cant. UND]]),0)</f>
        <v>0</v>
      </c>
      <c r="Y918" s="152">
        <f>IFERROR(ABS(TABLAINV[[#This Row],[PMV]]*TABLAINV[[#This Row],[Diferencia]]),0)</f>
        <v>0</v>
      </c>
      <c r="Z918" s="153">
        <f>IFERROR(VLOOKUP(TABLAINV[[#This Row],[Codigo Estado]],unds!O:P,2,0),"PEND.")</f>
        <v>2001</v>
      </c>
      <c r="AA918" s="153" t="str">
        <f t="shared" si="49"/>
        <v>CD09</v>
      </c>
      <c r="AB918" s="159">
        <f t="shared" ca="1" si="50"/>
        <v>45828</v>
      </c>
    </row>
    <row r="919" spans="1:28" s="156" customFormat="1" ht="24" customHeight="1" x14ac:dyDescent="0.2">
      <c r="A919" s="157" t="str">
        <f t="shared" si="48"/>
        <v>MRC01</v>
      </c>
      <c r="B919" s="145" t="str">
        <f>IF(TABLAINV[[#This Row],[Z]]="","",D919&amp;"."&amp;TEXT(E919,"000")&amp;"."&amp;TEXT(F919,"000")&amp;"."&amp;TEXT(G919,"000"))</f>
        <v>MR.C01.113.002</v>
      </c>
      <c r="C919" s="146"/>
      <c r="D919" s="147" t="s">
        <v>95</v>
      </c>
      <c r="E919" s="147" t="s">
        <v>96</v>
      </c>
      <c r="F919" s="147">
        <v>113</v>
      </c>
      <c r="G919" s="147">
        <v>2</v>
      </c>
      <c r="H919" s="147">
        <v>1031963</v>
      </c>
      <c r="I919" s="147" t="s">
        <v>175</v>
      </c>
      <c r="J919" s="158">
        <v>6</v>
      </c>
      <c r="K919" s="147" t="s">
        <v>64</v>
      </c>
      <c r="L919" s="148" t="s">
        <v>98</v>
      </c>
      <c r="M919" s="147" t="s">
        <v>99</v>
      </c>
      <c r="N919" s="146" t="s">
        <v>91</v>
      </c>
      <c r="O919" s="146">
        <v>6</v>
      </c>
      <c r="P919" s="148">
        <v>6</v>
      </c>
      <c r="Q919" s="148"/>
      <c r="R919" s="147"/>
      <c r="S919" s="149">
        <f>TABLAINV[[#This Row],[Conteo Físico]]-TABLAINV[[#This Row],[Cant. UND]]</f>
        <v>0</v>
      </c>
      <c r="T9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9" s="150" t="str">
        <f>IFERROR(IF(MOD(TABLAINV[[#This Row],[C]],2)=0,"PAR","IMPAR"),"Zona")</f>
        <v>IMPAR</v>
      </c>
      <c r="W919" s="151"/>
      <c r="X919" s="152">
        <f>IFERROR(IF(TABLAINV[[#This Row],[Cant. UND]]=0,TABLAINV[[#This Row],[PMV]]*TABLAINV[[#This Row],[Conteo Físico]],TABLAINV[[#This Row],[PMV]]*TABLAINV[[#This Row],[Cant. UND]]),0)</f>
        <v>0</v>
      </c>
      <c r="Y919" s="152">
        <f>IFERROR(ABS(TABLAINV[[#This Row],[PMV]]*TABLAINV[[#This Row],[Diferencia]]),0)</f>
        <v>0</v>
      </c>
      <c r="Z919" s="153">
        <f>IFERROR(VLOOKUP(TABLAINV[[#This Row],[Codigo Estado]],unds!O:P,2,0),"PEND.")</f>
        <v>2001</v>
      </c>
      <c r="AA919" s="153" t="str">
        <f t="shared" si="49"/>
        <v>CD09</v>
      </c>
      <c r="AB919" s="159">
        <f t="shared" ca="1" si="50"/>
        <v>45828</v>
      </c>
    </row>
    <row r="920" spans="1:28" s="156" customFormat="1" ht="24" customHeight="1" x14ac:dyDescent="0.2">
      <c r="A920" s="157" t="str">
        <f t="shared" si="48"/>
        <v>MRC01</v>
      </c>
      <c r="B920" s="145" t="str">
        <f>IF(TABLAINV[[#This Row],[Z]]="","",D920&amp;"."&amp;TEXT(E920,"000")&amp;"."&amp;TEXT(F920,"000")&amp;"."&amp;TEXT(G920,"000"))</f>
        <v>MR.C01.113.002</v>
      </c>
      <c r="C920" s="146"/>
      <c r="D920" s="147" t="s">
        <v>95</v>
      </c>
      <c r="E920" s="147" t="s">
        <v>96</v>
      </c>
      <c r="F920" s="147">
        <v>113</v>
      </c>
      <c r="G920" s="147">
        <v>2</v>
      </c>
      <c r="H920" s="147">
        <v>21128</v>
      </c>
      <c r="I920" s="147" t="s">
        <v>176</v>
      </c>
      <c r="J920" s="158">
        <v>6</v>
      </c>
      <c r="K920" s="147" t="s">
        <v>64</v>
      </c>
      <c r="L920" s="148" t="s">
        <v>177</v>
      </c>
      <c r="M920" s="147" t="s">
        <v>178</v>
      </c>
      <c r="N920" s="146" t="s">
        <v>91</v>
      </c>
      <c r="O920" s="146">
        <v>6</v>
      </c>
      <c r="P920" s="148">
        <v>6</v>
      </c>
      <c r="Q920" s="148"/>
      <c r="R920" s="147"/>
      <c r="S920" s="149">
        <f>TABLAINV[[#This Row],[Conteo Físico]]-TABLAINV[[#This Row],[Cant. UND]]</f>
        <v>0</v>
      </c>
      <c r="T9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0" s="150" t="str">
        <f>IFERROR(IF(MOD(TABLAINV[[#This Row],[C]],2)=0,"PAR","IMPAR"),"Zona")</f>
        <v>IMPAR</v>
      </c>
      <c r="W920" s="151"/>
      <c r="X920" s="152">
        <f>IFERROR(IF(TABLAINV[[#This Row],[Cant. UND]]=0,TABLAINV[[#This Row],[PMV]]*TABLAINV[[#This Row],[Conteo Físico]],TABLAINV[[#This Row],[PMV]]*TABLAINV[[#This Row],[Cant. UND]]),0)</f>
        <v>0</v>
      </c>
      <c r="Y920" s="152">
        <f>IFERROR(ABS(TABLAINV[[#This Row],[PMV]]*TABLAINV[[#This Row],[Diferencia]]),0)</f>
        <v>0</v>
      </c>
      <c r="Z920" s="153">
        <f>IFERROR(VLOOKUP(TABLAINV[[#This Row],[Codigo Estado]],unds!O:P,2,0),"PEND.")</f>
        <v>2001</v>
      </c>
      <c r="AA920" s="153" t="str">
        <f t="shared" si="49"/>
        <v>CD09</v>
      </c>
      <c r="AB920" s="159">
        <f t="shared" ca="1" si="50"/>
        <v>45828</v>
      </c>
    </row>
    <row r="921" spans="1:28" s="156" customFormat="1" ht="24" customHeight="1" x14ac:dyDescent="0.2">
      <c r="A921" s="157" t="str">
        <f t="shared" si="48"/>
        <v>MRC01</v>
      </c>
      <c r="B921" s="145" t="str">
        <f>IF(TABLAINV[[#This Row],[Z]]="","",D921&amp;"."&amp;TEXT(E921,"000")&amp;"."&amp;TEXT(F921,"000")&amp;"."&amp;TEXT(G921,"000"))</f>
        <v>MR.C01.113.002</v>
      </c>
      <c r="C921" s="146"/>
      <c r="D921" s="147" t="s">
        <v>95</v>
      </c>
      <c r="E921" s="147" t="s">
        <v>96</v>
      </c>
      <c r="F921" s="147">
        <v>113</v>
      </c>
      <c r="G921" s="147">
        <v>2</v>
      </c>
      <c r="H921" s="147">
        <v>975716</v>
      </c>
      <c r="I921" s="147" t="s">
        <v>179</v>
      </c>
      <c r="J921" s="158">
        <v>1</v>
      </c>
      <c r="K921" s="147" t="s">
        <v>64</v>
      </c>
      <c r="L921" s="148" t="s">
        <v>117</v>
      </c>
      <c r="M921" s="147" t="s">
        <v>99</v>
      </c>
      <c r="N921" s="146" t="s">
        <v>91</v>
      </c>
      <c r="O921" s="146">
        <v>1</v>
      </c>
      <c r="P921" s="148">
        <v>1</v>
      </c>
      <c r="Q921" s="148"/>
      <c r="R921" s="147"/>
      <c r="S921" s="149">
        <f>TABLAINV[[#This Row],[Conteo Físico]]-TABLAINV[[#This Row],[Cant. UND]]</f>
        <v>0</v>
      </c>
      <c r="T9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1" s="150" t="str">
        <f>IFERROR(IF(MOD(TABLAINV[[#This Row],[C]],2)=0,"PAR","IMPAR"),"Zona")</f>
        <v>IMPAR</v>
      </c>
      <c r="W921" s="151"/>
      <c r="X921" s="152">
        <f>IFERROR(IF(TABLAINV[[#This Row],[Cant. UND]]=0,TABLAINV[[#This Row],[PMV]]*TABLAINV[[#This Row],[Conteo Físico]],TABLAINV[[#This Row],[PMV]]*TABLAINV[[#This Row],[Cant. UND]]),0)</f>
        <v>0</v>
      </c>
      <c r="Y921" s="152">
        <f>IFERROR(ABS(TABLAINV[[#This Row],[PMV]]*TABLAINV[[#This Row],[Diferencia]]),0)</f>
        <v>0</v>
      </c>
      <c r="Z921" s="153">
        <f>IFERROR(VLOOKUP(TABLAINV[[#This Row],[Codigo Estado]],unds!O:P,2,0),"PEND.")</f>
        <v>2001</v>
      </c>
      <c r="AA921" s="153" t="str">
        <f t="shared" si="49"/>
        <v>CD09</v>
      </c>
      <c r="AB921" s="159">
        <f t="shared" ca="1" si="50"/>
        <v>45828</v>
      </c>
    </row>
    <row r="922" spans="1:28" s="156" customFormat="1" ht="24" customHeight="1" x14ac:dyDescent="0.2">
      <c r="A922" s="157" t="str">
        <f t="shared" si="48"/>
        <v>MRC01</v>
      </c>
      <c r="B922" s="145" t="str">
        <f>IF(TABLAINV[[#This Row],[Z]]="","",D922&amp;"."&amp;TEXT(E922,"000")&amp;"."&amp;TEXT(F922,"000")&amp;"."&amp;TEXT(G922,"000"))</f>
        <v>MR.C01.113.003</v>
      </c>
      <c r="C922" s="146"/>
      <c r="D922" s="147" t="s">
        <v>95</v>
      </c>
      <c r="E922" s="147" t="s">
        <v>96</v>
      </c>
      <c r="F922" s="147">
        <v>113</v>
      </c>
      <c r="G922" s="147">
        <v>3</v>
      </c>
      <c r="H922" s="147">
        <v>932077</v>
      </c>
      <c r="I922" s="147" t="s">
        <v>180</v>
      </c>
      <c r="J922" s="158">
        <v>20</v>
      </c>
      <c r="K922" s="147" t="s">
        <v>64</v>
      </c>
      <c r="L922" s="148" t="s">
        <v>98</v>
      </c>
      <c r="M922" s="147" t="s">
        <v>99</v>
      </c>
      <c r="N922" s="146" t="s">
        <v>91</v>
      </c>
      <c r="O922" s="146">
        <v>20</v>
      </c>
      <c r="P922" s="148">
        <v>20</v>
      </c>
      <c r="Q922" s="148"/>
      <c r="R922" s="147"/>
      <c r="S922" s="149">
        <f>TABLAINV[[#This Row],[Conteo Físico]]-TABLAINV[[#This Row],[Cant. UND]]</f>
        <v>0</v>
      </c>
      <c r="T9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2" s="150" t="str">
        <f>IFERROR(IF(MOD(TABLAINV[[#This Row],[C]],2)=0,"PAR","IMPAR"),"Zona")</f>
        <v>IMPAR</v>
      </c>
      <c r="W922" s="151"/>
      <c r="X922" s="152">
        <f>IFERROR(IF(TABLAINV[[#This Row],[Cant. UND]]=0,TABLAINV[[#This Row],[PMV]]*TABLAINV[[#This Row],[Conteo Físico]],TABLAINV[[#This Row],[PMV]]*TABLAINV[[#This Row],[Cant. UND]]),0)</f>
        <v>0</v>
      </c>
      <c r="Y922" s="152">
        <f>IFERROR(ABS(TABLAINV[[#This Row],[PMV]]*TABLAINV[[#This Row],[Diferencia]]),0)</f>
        <v>0</v>
      </c>
      <c r="Z922" s="153">
        <f>IFERROR(VLOOKUP(TABLAINV[[#This Row],[Codigo Estado]],unds!O:P,2,0),"PEND.")</f>
        <v>2001</v>
      </c>
      <c r="AA922" s="153" t="str">
        <f t="shared" si="49"/>
        <v>CD09</v>
      </c>
      <c r="AB922" s="159">
        <f t="shared" ca="1" si="50"/>
        <v>45828</v>
      </c>
    </row>
    <row r="923" spans="1:28" s="156" customFormat="1" ht="24" customHeight="1" x14ac:dyDescent="0.2">
      <c r="A923" s="157" t="str">
        <f t="shared" si="48"/>
        <v>MRC01</v>
      </c>
      <c r="B923" s="145" t="str">
        <f>IF(TABLAINV[[#This Row],[Z]]="","",D923&amp;"."&amp;TEXT(E923,"000")&amp;"."&amp;TEXT(F923,"000")&amp;"."&amp;TEXT(G923,"000"))</f>
        <v>MR.C01.114.001</v>
      </c>
      <c r="C923" s="146"/>
      <c r="D923" s="147" t="s">
        <v>95</v>
      </c>
      <c r="E923" s="147" t="s">
        <v>96</v>
      </c>
      <c r="F923" s="147">
        <v>114</v>
      </c>
      <c r="G923" s="147">
        <v>1</v>
      </c>
      <c r="H923" s="147">
        <v>1031963</v>
      </c>
      <c r="I923" s="147" t="s">
        <v>175</v>
      </c>
      <c r="J923" s="158">
        <v>6</v>
      </c>
      <c r="K923" s="147" t="s">
        <v>64</v>
      </c>
      <c r="L923" s="148" t="s">
        <v>98</v>
      </c>
      <c r="M923" s="147" t="s">
        <v>99</v>
      </c>
      <c r="N923" s="146" t="s">
        <v>91</v>
      </c>
      <c r="O923" s="146">
        <v>6</v>
      </c>
      <c r="P923" s="148">
        <v>6</v>
      </c>
      <c r="Q923" s="148"/>
      <c r="R923" s="147"/>
      <c r="S923" s="149">
        <f>TABLAINV[[#This Row],[Conteo Físico]]-TABLAINV[[#This Row],[Cant. UND]]</f>
        <v>0</v>
      </c>
      <c r="T9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3" s="150" t="str">
        <f>IFERROR(IF(MOD(TABLAINV[[#This Row],[C]],2)=0,"PAR","IMPAR"),"Zona")</f>
        <v>PAR</v>
      </c>
      <c r="W923" s="151"/>
      <c r="X923" s="152">
        <f>IFERROR(IF(TABLAINV[[#This Row],[Cant. UND]]=0,TABLAINV[[#This Row],[PMV]]*TABLAINV[[#This Row],[Conteo Físico]],TABLAINV[[#This Row],[PMV]]*TABLAINV[[#This Row],[Cant. UND]]),0)</f>
        <v>0</v>
      </c>
      <c r="Y923" s="152">
        <f>IFERROR(ABS(TABLAINV[[#This Row],[PMV]]*TABLAINV[[#This Row],[Diferencia]]),0)</f>
        <v>0</v>
      </c>
      <c r="Z923" s="153">
        <f>IFERROR(VLOOKUP(TABLAINV[[#This Row],[Codigo Estado]],unds!O:P,2,0),"PEND.")</f>
        <v>2001</v>
      </c>
      <c r="AA923" s="153" t="str">
        <f t="shared" si="49"/>
        <v>CD09</v>
      </c>
      <c r="AB923" s="159">
        <f t="shared" ca="1" si="50"/>
        <v>45828</v>
      </c>
    </row>
    <row r="924" spans="1:28" s="156" customFormat="1" ht="24" customHeight="1" x14ac:dyDescent="0.2">
      <c r="A924" s="157" t="str">
        <f t="shared" si="48"/>
        <v>MRC01</v>
      </c>
      <c r="B924" s="145" t="str">
        <f>IF(TABLAINV[[#This Row],[Z]]="","",D924&amp;"."&amp;TEXT(E924,"000")&amp;"."&amp;TEXT(F924,"000")&amp;"."&amp;TEXT(G924,"000"))</f>
        <v>MR.C01.114.002</v>
      </c>
      <c r="C924" s="146"/>
      <c r="D924" s="147" t="s">
        <v>95</v>
      </c>
      <c r="E924" s="147" t="s">
        <v>96</v>
      </c>
      <c r="F924" s="147">
        <v>114</v>
      </c>
      <c r="G924" s="147">
        <v>2</v>
      </c>
      <c r="H924" s="147">
        <v>768750</v>
      </c>
      <c r="I924" s="147" t="s">
        <v>181</v>
      </c>
      <c r="J924" s="158">
        <v>6</v>
      </c>
      <c r="K924" s="147" t="s">
        <v>64</v>
      </c>
      <c r="L924" s="148" t="s">
        <v>117</v>
      </c>
      <c r="M924" s="147" t="s">
        <v>99</v>
      </c>
      <c r="N924" s="146" t="s">
        <v>91</v>
      </c>
      <c r="O924" s="146">
        <v>6</v>
      </c>
      <c r="P924" s="148">
        <v>6</v>
      </c>
      <c r="Q924" s="148"/>
      <c r="R924" s="147"/>
      <c r="S924" s="149">
        <f>TABLAINV[[#This Row],[Conteo Físico]]-TABLAINV[[#This Row],[Cant. UND]]</f>
        <v>0</v>
      </c>
      <c r="T9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4" s="150" t="str">
        <f>IFERROR(IF(MOD(TABLAINV[[#This Row],[C]],2)=0,"PAR","IMPAR"),"Zona")</f>
        <v>PAR</v>
      </c>
      <c r="W924" s="151"/>
      <c r="X924" s="152">
        <f>IFERROR(IF(TABLAINV[[#This Row],[Cant. UND]]=0,TABLAINV[[#This Row],[PMV]]*TABLAINV[[#This Row],[Conteo Físico]],TABLAINV[[#This Row],[PMV]]*TABLAINV[[#This Row],[Cant. UND]]),0)</f>
        <v>0</v>
      </c>
      <c r="Y924" s="152">
        <f>IFERROR(ABS(TABLAINV[[#This Row],[PMV]]*TABLAINV[[#This Row],[Diferencia]]),0)</f>
        <v>0</v>
      </c>
      <c r="Z924" s="153">
        <f>IFERROR(VLOOKUP(TABLAINV[[#This Row],[Codigo Estado]],unds!O:P,2,0),"PEND.")</f>
        <v>2001</v>
      </c>
      <c r="AA924" s="153" t="str">
        <f t="shared" si="49"/>
        <v>CD09</v>
      </c>
      <c r="AB924" s="159">
        <f t="shared" ca="1" si="50"/>
        <v>45828</v>
      </c>
    </row>
    <row r="925" spans="1:28" s="156" customFormat="1" ht="24" customHeight="1" x14ac:dyDescent="0.2">
      <c r="A925" s="157" t="str">
        <f t="shared" si="48"/>
        <v>MRC01</v>
      </c>
      <c r="B925" s="145" t="str">
        <f>IF(TABLAINV[[#This Row],[Z]]="","",D925&amp;"."&amp;TEXT(E925,"000")&amp;"."&amp;TEXT(F925,"000")&amp;"."&amp;TEXT(G925,"000"))</f>
        <v>MR.C01.114.003</v>
      </c>
      <c r="C925" s="146"/>
      <c r="D925" s="147" t="s">
        <v>95</v>
      </c>
      <c r="E925" s="147" t="s">
        <v>96</v>
      </c>
      <c r="F925" s="147">
        <v>114</v>
      </c>
      <c r="G925" s="147">
        <v>3</v>
      </c>
      <c r="H925" s="147">
        <v>485929</v>
      </c>
      <c r="I925" s="147" t="s">
        <v>182</v>
      </c>
      <c r="J925" s="158">
        <v>3</v>
      </c>
      <c r="K925" s="147" t="s">
        <v>64</v>
      </c>
      <c r="L925" s="148" t="s">
        <v>115</v>
      </c>
      <c r="M925" s="147" t="s">
        <v>99</v>
      </c>
      <c r="N925" s="146" t="s">
        <v>91</v>
      </c>
      <c r="O925" s="146">
        <v>3</v>
      </c>
      <c r="P925" s="148">
        <v>3</v>
      </c>
      <c r="Q925" s="148"/>
      <c r="R925" s="147"/>
      <c r="S925" s="149">
        <f>TABLAINV[[#This Row],[Conteo Físico]]-TABLAINV[[#This Row],[Cant. UND]]</f>
        <v>0</v>
      </c>
      <c r="T9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5" s="150" t="str">
        <f>IFERROR(IF(MOD(TABLAINV[[#This Row],[C]],2)=0,"PAR","IMPAR"),"Zona")</f>
        <v>PAR</v>
      </c>
      <c r="W925" s="151"/>
      <c r="X925" s="152">
        <f>IFERROR(IF(TABLAINV[[#This Row],[Cant. UND]]=0,TABLAINV[[#This Row],[PMV]]*TABLAINV[[#This Row],[Conteo Físico]],TABLAINV[[#This Row],[PMV]]*TABLAINV[[#This Row],[Cant. UND]]),0)</f>
        <v>0</v>
      </c>
      <c r="Y925" s="152">
        <f>IFERROR(ABS(TABLAINV[[#This Row],[PMV]]*TABLAINV[[#This Row],[Diferencia]]),0)</f>
        <v>0</v>
      </c>
      <c r="Z925" s="153">
        <f>IFERROR(VLOOKUP(TABLAINV[[#This Row],[Codigo Estado]],unds!O:P,2,0),"PEND.")</f>
        <v>2001</v>
      </c>
      <c r="AA925" s="153" t="str">
        <f t="shared" si="49"/>
        <v>CD09</v>
      </c>
      <c r="AB925" s="159">
        <f t="shared" ca="1" si="50"/>
        <v>45828</v>
      </c>
    </row>
    <row r="926" spans="1:28" s="156" customFormat="1" ht="24" customHeight="1" x14ac:dyDescent="0.2">
      <c r="A926" s="157" t="str">
        <f t="shared" si="48"/>
        <v>MRC01</v>
      </c>
      <c r="B926" s="145" t="str">
        <f>IF(TABLAINV[[#This Row],[Z]]="","",D926&amp;"."&amp;TEXT(E926,"000")&amp;"."&amp;TEXT(F926,"000")&amp;"."&amp;TEXT(G926,"000"))</f>
        <v>MR.C01.114.003</v>
      </c>
      <c r="C926" s="146"/>
      <c r="D926" s="147" t="s">
        <v>95</v>
      </c>
      <c r="E926" s="147" t="s">
        <v>96</v>
      </c>
      <c r="F926" s="147">
        <v>114</v>
      </c>
      <c r="G926" s="147">
        <v>3</v>
      </c>
      <c r="H926" s="147">
        <v>998270</v>
      </c>
      <c r="I926" s="147" t="s">
        <v>183</v>
      </c>
      <c r="J926" s="158">
        <v>15</v>
      </c>
      <c r="K926" s="147" t="s">
        <v>64</v>
      </c>
      <c r="L926" s="148" t="s">
        <v>184</v>
      </c>
      <c r="M926" s="147" t="s">
        <v>99</v>
      </c>
      <c r="N926" s="146" t="s">
        <v>91</v>
      </c>
      <c r="O926" s="146">
        <v>15</v>
      </c>
      <c r="P926" s="148">
        <v>15</v>
      </c>
      <c r="Q926" s="148"/>
      <c r="R926" s="147"/>
      <c r="S926" s="149">
        <f>TABLAINV[[#This Row],[Conteo Físico]]-TABLAINV[[#This Row],[Cant. UND]]</f>
        <v>0</v>
      </c>
      <c r="T9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6" s="150" t="str">
        <f>IFERROR(IF(MOD(TABLAINV[[#This Row],[C]],2)=0,"PAR","IMPAR"),"Zona")</f>
        <v>PAR</v>
      </c>
      <c r="W926" s="151"/>
      <c r="X926" s="152">
        <f>IFERROR(IF(TABLAINV[[#This Row],[Cant. UND]]=0,TABLAINV[[#This Row],[PMV]]*TABLAINV[[#This Row],[Conteo Físico]],TABLAINV[[#This Row],[PMV]]*TABLAINV[[#This Row],[Cant. UND]]),0)</f>
        <v>0</v>
      </c>
      <c r="Y926" s="152">
        <f>IFERROR(ABS(TABLAINV[[#This Row],[PMV]]*TABLAINV[[#This Row],[Diferencia]]),0)</f>
        <v>0</v>
      </c>
      <c r="Z926" s="153">
        <f>IFERROR(VLOOKUP(TABLAINV[[#This Row],[Codigo Estado]],unds!O:P,2,0),"PEND.")</f>
        <v>2001</v>
      </c>
      <c r="AA926" s="153" t="str">
        <f t="shared" si="49"/>
        <v>CD09</v>
      </c>
      <c r="AB926" s="159">
        <f t="shared" ca="1" si="50"/>
        <v>45828</v>
      </c>
    </row>
    <row r="927" spans="1:28" s="156" customFormat="1" ht="24" customHeight="1" x14ac:dyDescent="0.2">
      <c r="A927" s="157" t="str">
        <f t="shared" si="48"/>
        <v>MRC01</v>
      </c>
      <c r="B927" s="145" t="str">
        <f>IF(TABLAINV[[#This Row],[Z]]="","",D927&amp;"."&amp;TEXT(E927,"000")&amp;"."&amp;TEXT(F927,"000")&amp;"."&amp;TEXT(G927,"000"))</f>
        <v>MR.C01.115.002</v>
      </c>
      <c r="C927" s="146"/>
      <c r="D927" s="147" t="s">
        <v>95</v>
      </c>
      <c r="E927" s="147" t="s">
        <v>96</v>
      </c>
      <c r="F927" s="147">
        <v>115</v>
      </c>
      <c r="G927" s="147">
        <v>2</v>
      </c>
      <c r="H927" s="147">
        <v>51929004</v>
      </c>
      <c r="I927" s="147" t="s">
        <v>185</v>
      </c>
      <c r="J927" s="158">
        <v>6</v>
      </c>
      <c r="K927" s="147" t="s">
        <v>64</v>
      </c>
      <c r="L927" s="148" t="s">
        <v>123</v>
      </c>
      <c r="M927" s="147" t="s">
        <v>111</v>
      </c>
      <c r="N927" s="146" t="s">
        <v>91</v>
      </c>
      <c r="O927" s="146">
        <v>6</v>
      </c>
      <c r="P927" s="148">
        <v>6</v>
      </c>
      <c r="Q927" s="148"/>
      <c r="R927" s="147"/>
      <c r="S927" s="149">
        <f>TABLAINV[[#This Row],[Conteo Físico]]-TABLAINV[[#This Row],[Cant. UND]]</f>
        <v>0</v>
      </c>
      <c r="T9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7" s="150" t="str">
        <f>IFERROR(IF(MOD(TABLAINV[[#This Row],[C]],2)=0,"PAR","IMPAR"),"Zona")</f>
        <v>IMPAR</v>
      </c>
      <c r="W927" s="151"/>
      <c r="X927" s="152">
        <f>IFERROR(IF(TABLAINV[[#This Row],[Cant. UND]]=0,TABLAINV[[#This Row],[PMV]]*TABLAINV[[#This Row],[Conteo Físico]],TABLAINV[[#This Row],[PMV]]*TABLAINV[[#This Row],[Cant. UND]]),0)</f>
        <v>0</v>
      </c>
      <c r="Y927" s="152">
        <f>IFERROR(ABS(TABLAINV[[#This Row],[PMV]]*TABLAINV[[#This Row],[Diferencia]]),0)</f>
        <v>0</v>
      </c>
      <c r="Z927" s="153">
        <f>IFERROR(VLOOKUP(TABLAINV[[#This Row],[Codigo Estado]],unds!O:P,2,0),"PEND.")</f>
        <v>2001</v>
      </c>
      <c r="AA927" s="153" t="str">
        <f t="shared" si="49"/>
        <v>CD09</v>
      </c>
      <c r="AB927" s="159">
        <f t="shared" ca="1" si="50"/>
        <v>45828</v>
      </c>
    </row>
    <row r="928" spans="1:28" s="156" customFormat="1" ht="24" customHeight="1" x14ac:dyDescent="0.2">
      <c r="A928" s="157" t="str">
        <f t="shared" si="48"/>
        <v>MRC01</v>
      </c>
      <c r="B928" s="145" t="str">
        <f>IF(TABLAINV[[#This Row],[Z]]="","",D928&amp;"."&amp;TEXT(E928,"000")&amp;"."&amp;TEXT(F928,"000")&amp;"."&amp;TEXT(G928,"000"))</f>
        <v>MR.C01.116.002</v>
      </c>
      <c r="C928" s="146"/>
      <c r="D928" s="147" t="s">
        <v>95</v>
      </c>
      <c r="E928" s="147" t="s">
        <v>96</v>
      </c>
      <c r="F928" s="147">
        <v>116</v>
      </c>
      <c r="G928" s="147">
        <v>2</v>
      </c>
      <c r="H928" s="147">
        <v>774010</v>
      </c>
      <c r="I928" s="147" t="s">
        <v>186</v>
      </c>
      <c r="J928" s="158">
        <v>2</v>
      </c>
      <c r="K928" s="147" t="s">
        <v>64</v>
      </c>
      <c r="L928" s="148" t="s">
        <v>117</v>
      </c>
      <c r="M928" s="147" t="s">
        <v>99</v>
      </c>
      <c r="N928" s="146" t="s">
        <v>91</v>
      </c>
      <c r="O928" s="146">
        <v>2</v>
      </c>
      <c r="P928" s="148">
        <v>2</v>
      </c>
      <c r="Q928" s="148"/>
      <c r="R928" s="147"/>
      <c r="S928" s="149">
        <f>TABLAINV[[#This Row],[Conteo Físico]]-TABLAINV[[#This Row],[Cant. UND]]</f>
        <v>0</v>
      </c>
      <c r="T9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8" s="150" t="str">
        <f>IFERROR(IF(MOD(TABLAINV[[#This Row],[C]],2)=0,"PAR","IMPAR"),"Zona")</f>
        <v>PAR</v>
      </c>
      <c r="W928" s="151"/>
      <c r="X928" s="152">
        <f>IFERROR(IF(TABLAINV[[#This Row],[Cant. UND]]=0,TABLAINV[[#This Row],[PMV]]*TABLAINV[[#This Row],[Conteo Físico]],TABLAINV[[#This Row],[PMV]]*TABLAINV[[#This Row],[Cant. UND]]),0)</f>
        <v>0</v>
      </c>
      <c r="Y928" s="152">
        <f>IFERROR(ABS(TABLAINV[[#This Row],[PMV]]*TABLAINV[[#This Row],[Diferencia]]),0)</f>
        <v>0</v>
      </c>
      <c r="Z928" s="153">
        <f>IFERROR(VLOOKUP(TABLAINV[[#This Row],[Codigo Estado]],unds!O:P,2,0),"PEND.")</f>
        <v>2001</v>
      </c>
      <c r="AA928" s="153" t="str">
        <f t="shared" si="49"/>
        <v>CD09</v>
      </c>
      <c r="AB928" s="159">
        <f t="shared" ca="1" si="50"/>
        <v>45828</v>
      </c>
    </row>
    <row r="929" spans="1:28" s="156" customFormat="1" ht="24" customHeight="1" x14ac:dyDescent="0.2">
      <c r="A929" s="157" t="str">
        <f t="shared" si="48"/>
        <v>MRC01</v>
      </c>
      <c r="B929" s="145" t="str">
        <f>IF(TABLAINV[[#This Row],[Z]]="","",D929&amp;"."&amp;TEXT(E929,"000")&amp;"."&amp;TEXT(F929,"000")&amp;"."&amp;TEXT(G929,"000"))</f>
        <v>MR.C01.117.001</v>
      </c>
      <c r="C929" s="146"/>
      <c r="D929" s="147" t="s">
        <v>95</v>
      </c>
      <c r="E929" s="147" t="s">
        <v>96</v>
      </c>
      <c r="F929" s="147">
        <v>117</v>
      </c>
      <c r="G929" s="147">
        <v>1</v>
      </c>
      <c r="H929" s="147">
        <v>40599</v>
      </c>
      <c r="I929" s="147" t="s">
        <v>187</v>
      </c>
      <c r="J929" s="158">
        <v>3</v>
      </c>
      <c r="K929" s="147" t="s">
        <v>64</v>
      </c>
      <c r="L929" s="148" t="s">
        <v>115</v>
      </c>
      <c r="M929" s="147" t="s">
        <v>99</v>
      </c>
      <c r="N929" s="146" t="s">
        <v>91</v>
      </c>
      <c r="O929" s="146">
        <v>3</v>
      </c>
      <c r="P929" s="148">
        <v>3</v>
      </c>
      <c r="Q929" s="148"/>
      <c r="R929" s="147"/>
      <c r="S929" s="149">
        <f>TABLAINV[[#This Row],[Conteo Físico]]-TABLAINV[[#This Row],[Cant. UND]]</f>
        <v>0</v>
      </c>
      <c r="T9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9" s="150" t="str">
        <f>IFERROR(IF(MOD(TABLAINV[[#This Row],[C]],2)=0,"PAR","IMPAR"),"Zona")</f>
        <v>IMPAR</v>
      </c>
      <c r="W929" s="151"/>
      <c r="X929" s="152">
        <f>IFERROR(IF(TABLAINV[[#This Row],[Cant. UND]]=0,TABLAINV[[#This Row],[PMV]]*TABLAINV[[#This Row],[Conteo Físico]],TABLAINV[[#This Row],[PMV]]*TABLAINV[[#This Row],[Cant. UND]]),0)</f>
        <v>0</v>
      </c>
      <c r="Y929" s="152">
        <f>IFERROR(ABS(TABLAINV[[#This Row],[PMV]]*TABLAINV[[#This Row],[Diferencia]]),0)</f>
        <v>0</v>
      </c>
      <c r="Z929" s="153">
        <f>IFERROR(VLOOKUP(TABLAINV[[#This Row],[Codigo Estado]],unds!O:P,2,0),"PEND.")</f>
        <v>2001</v>
      </c>
      <c r="AA929" s="153" t="str">
        <f t="shared" si="49"/>
        <v>CD09</v>
      </c>
      <c r="AB929" s="159">
        <f t="shared" ca="1" si="50"/>
        <v>45828</v>
      </c>
    </row>
    <row r="930" spans="1:28" s="156" customFormat="1" ht="24" customHeight="1" x14ac:dyDescent="0.2">
      <c r="A930" s="157" t="str">
        <f t="shared" si="48"/>
        <v>MRC01</v>
      </c>
      <c r="B930" s="145" t="str">
        <f>IF(TABLAINV[[#This Row],[Z]]="","",D930&amp;"."&amp;TEXT(E930,"000")&amp;"."&amp;TEXT(F930,"000")&amp;"."&amp;TEXT(G930,"000"))</f>
        <v>MR.C01.117.002</v>
      </c>
      <c r="C930" s="146"/>
      <c r="D930" s="147" t="s">
        <v>95</v>
      </c>
      <c r="E930" s="147" t="s">
        <v>96</v>
      </c>
      <c r="F930" s="147">
        <v>117</v>
      </c>
      <c r="G930" s="147">
        <v>2</v>
      </c>
      <c r="H930" s="147">
        <v>451978</v>
      </c>
      <c r="I930" s="147" t="s">
        <v>188</v>
      </c>
      <c r="J930" s="158">
        <v>12</v>
      </c>
      <c r="K930" s="147" t="s">
        <v>64</v>
      </c>
      <c r="L930" s="148" t="s">
        <v>115</v>
      </c>
      <c r="M930" s="147" t="s">
        <v>99</v>
      </c>
      <c r="N930" s="146" t="s">
        <v>91</v>
      </c>
      <c r="O930" s="146">
        <v>12</v>
      </c>
      <c r="P930" s="148">
        <v>12</v>
      </c>
      <c r="Q930" s="148"/>
      <c r="R930" s="147"/>
      <c r="S930" s="149">
        <f>TABLAINV[[#This Row],[Conteo Físico]]-TABLAINV[[#This Row],[Cant. UND]]</f>
        <v>0</v>
      </c>
      <c r="T9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0" s="150" t="str">
        <f>IFERROR(IF(MOD(TABLAINV[[#This Row],[C]],2)=0,"PAR","IMPAR"),"Zona")</f>
        <v>IMPAR</v>
      </c>
      <c r="W930" s="151"/>
      <c r="X930" s="152">
        <f>IFERROR(IF(TABLAINV[[#This Row],[Cant. UND]]=0,TABLAINV[[#This Row],[PMV]]*TABLAINV[[#This Row],[Conteo Físico]],TABLAINV[[#This Row],[PMV]]*TABLAINV[[#This Row],[Cant. UND]]),0)</f>
        <v>0</v>
      </c>
      <c r="Y930" s="152">
        <f>IFERROR(ABS(TABLAINV[[#This Row],[PMV]]*TABLAINV[[#This Row],[Diferencia]]),0)</f>
        <v>0</v>
      </c>
      <c r="Z930" s="153">
        <f>IFERROR(VLOOKUP(TABLAINV[[#This Row],[Codigo Estado]],unds!O:P,2,0),"PEND.")</f>
        <v>2001</v>
      </c>
      <c r="AA930" s="153" t="str">
        <f t="shared" si="49"/>
        <v>CD09</v>
      </c>
      <c r="AB930" s="159">
        <f t="shared" ca="1" si="50"/>
        <v>45828</v>
      </c>
    </row>
    <row r="931" spans="1:28" s="156" customFormat="1" ht="24" customHeight="1" x14ac:dyDescent="0.2">
      <c r="A931" s="157" t="str">
        <f t="shared" si="48"/>
        <v>MRC01</v>
      </c>
      <c r="B931" s="145" t="str">
        <f>IF(TABLAINV[[#This Row],[Z]]="","",D931&amp;"."&amp;TEXT(E931,"000")&amp;"."&amp;TEXT(F931,"000")&amp;"."&amp;TEXT(G931,"000"))</f>
        <v>MR.C01.119.001</v>
      </c>
      <c r="C931" s="146"/>
      <c r="D931" s="147" t="s">
        <v>95</v>
      </c>
      <c r="E931" s="147" t="s">
        <v>96</v>
      </c>
      <c r="F931" s="147">
        <v>119</v>
      </c>
      <c r="G931" s="147">
        <v>1</v>
      </c>
      <c r="H931" s="147">
        <v>1031964</v>
      </c>
      <c r="I931" s="147" t="s">
        <v>189</v>
      </c>
      <c r="J931" s="158">
        <v>18</v>
      </c>
      <c r="K931" s="147" t="s">
        <v>64</v>
      </c>
      <c r="L931" s="148" t="s">
        <v>98</v>
      </c>
      <c r="M931" s="147" t="s">
        <v>99</v>
      </c>
      <c r="N931" s="146" t="s">
        <v>91</v>
      </c>
      <c r="O931" s="146">
        <v>18</v>
      </c>
      <c r="P931" s="148">
        <v>18</v>
      </c>
      <c r="Q931" s="148"/>
      <c r="R931" s="147"/>
      <c r="S931" s="149">
        <f>TABLAINV[[#This Row],[Conteo Físico]]-TABLAINV[[#This Row],[Cant. UND]]</f>
        <v>0</v>
      </c>
      <c r="T9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1" s="150" t="str">
        <f>IFERROR(IF(MOD(TABLAINV[[#This Row],[C]],2)=0,"PAR","IMPAR"),"Zona")</f>
        <v>IMPAR</v>
      </c>
      <c r="W931" s="151"/>
      <c r="X931" s="152">
        <f>IFERROR(IF(TABLAINV[[#This Row],[Cant. UND]]=0,TABLAINV[[#This Row],[PMV]]*TABLAINV[[#This Row],[Conteo Físico]],TABLAINV[[#This Row],[PMV]]*TABLAINV[[#This Row],[Cant. UND]]),0)</f>
        <v>0</v>
      </c>
      <c r="Y931" s="152">
        <f>IFERROR(ABS(TABLAINV[[#This Row],[PMV]]*TABLAINV[[#This Row],[Diferencia]]),0)</f>
        <v>0</v>
      </c>
      <c r="Z931" s="153">
        <f>IFERROR(VLOOKUP(TABLAINV[[#This Row],[Codigo Estado]],unds!O:P,2,0),"PEND.")</f>
        <v>2001</v>
      </c>
      <c r="AA931" s="153" t="str">
        <f t="shared" si="49"/>
        <v>CD09</v>
      </c>
      <c r="AB931" s="159">
        <f t="shared" ca="1" si="50"/>
        <v>45828</v>
      </c>
    </row>
    <row r="932" spans="1:28" s="156" customFormat="1" ht="24" customHeight="1" x14ac:dyDescent="0.2">
      <c r="A932" s="157" t="str">
        <f t="shared" si="48"/>
        <v>MRC01</v>
      </c>
      <c r="B932" s="145" t="str">
        <f>IF(TABLAINV[[#This Row],[Z]]="","",D932&amp;"."&amp;TEXT(E932,"000")&amp;"."&amp;TEXT(F932,"000")&amp;"."&amp;TEXT(G932,"000"))</f>
        <v>MR.C01.119.002</v>
      </c>
      <c r="C932" s="146"/>
      <c r="D932" s="147" t="s">
        <v>95</v>
      </c>
      <c r="E932" s="147" t="s">
        <v>96</v>
      </c>
      <c r="F932" s="147">
        <v>119</v>
      </c>
      <c r="G932" s="147">
        <v>2</v>
      </c>
      <c r="H932" s="147">
        <v>464460</v>
      </c>
      <c r="I932" s="147" t="s">
        <v>190</v>
      </c>
      <c r="J932" s="158">
        <v>5</v>
      </c>
      <c r="K932" s="147" t="s">
        <v>64</v>
      </c>
      <c r="L932" s="148" t="s">
        <v>184</v>
      </c>
      <c r="M932" s="147" t="s">
        <v>99</v>
      </c>
      <c r="N932" s="146" t="s">
        <v>91</v>
      </c>
      <c r="O932" s="146">
        <v>5</v>
      </c>
      <c r="P932" s="148">
        <v>5</v>
      </c>
      <c r="Q932" s="148"/>
      <c r="R932" s="147"/>
      <c r="S932" s="149">
        <f>TABLAINV[[#This Row],[Conteo Físico]]-TABLAINV[[#This Row],[Cant. UND]]</f>
        <v>0</v>
      </c>
      <c r="T9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2" s="150" t="str">
        <f>IFERROR(IF(MOD(TABLAINV[[#This Row],[C]],2)=0,"PAR","IMPAR"),"Zona")</f>
        <v>IMPAR</v>
      </c>
      <c r="W932" s="151"/>
      <c r="X932" s="152">
        <f>IFERROR(IF(TABLAINV[[#This Row],[Cant. UND]]=0,TABLAINV[[#This Row],[PMV]]*TABLAINV[[#This Row],[Conteo Físico]],TABLAINV[[#This Row],[PMV]]*TABLAINV[[#This Row],[Cant. UND]]),0)</f>
        <v>0</v>
      </c>
      <c r="Y932" s="152">
        <f>IFERROR(ABS(TABLAINV[[#This Row],[PMV]]*TABLAINV[[#This Row],[Diferencia]]),0)</f>
        <v>0</v>
      </c>
      <c r="Z932" s="153">
        <f>IFERROR(VLOOKUP(TABLAINV[[#This Row],[Codigo Estado]],unds!O:P,2,0),"PEND.")</f>
        <v>2001</v>
      </c>
      <c r="AA932" s="153" t="str">
        <f t="shared" si="49"/>
        <v>CD09</v>
      </c>
      <c r="AB932" s="159">
        <f t="shared" ca="1" si="50"/>
        <v>45828</v>
      </c>
    </row>
    <row r="933" spans="1:28" s="156" customFormat="1" ht="24" customHeight="1" x14ac:dyDescent="0.2">
      <c r="A933" s="157" t="str">
        <f t="shared" si="48"/>
        <v>MRC01</v>
      </c>
      <c r="B933" s="145" t="str">
        <f>IF(TABLAINV[[#This Row],[Z]]="","",D933&amp;"."&amp;TEXT(E933,"000")&amp;"."&amp;TEXT(F933,"000")&amp;"."&amp;TEXT(G933,"000"))</f>
        <v>MR.C01.120.002</v>
      </c>
      <c r="C933" s="146"/>
      <c r="D933" s="147" t="s">
        <v>95</v>
      </c>
      <c r="E933" s="147" t="s">
        <v>96</v>
      </c>
      <c r="F933" s="147">
        <v>120</v>
      </c>
      <c r="G933" s="147">
        <v>2</v>
      </c>
      <c r="H933" s="147">
        <v>892490</v>
      </c>
      <c r="I933" s="147" t="s">
        <v>191</v>
      </c>
      <c r="J933" s="158">
        <v>4</v>
      </c>
      <c r="K933" s="147" t="s">
        <v>64</v>
      </c>
      <c r="L933" s="148" t="s">
        <v>115</v>
      </c>
      <c r="M933" s="147" t="s">
        <v>99</v>
      </c>
      <c r="N933" s="146" t="s">
        <v>91</v>
      </c>
      <c r="O933" s="146">
        <v>4</v>
      </c>
      <c r="P933" s="148">
        <v>4</v>
      </c>
      <c r="Q933" s="148"/>
      <c r="R933" s="147"/>
      <c r="S933" s="149">
        <f>TABLAINV[[#This Row],[Conteo Físico]]-TABLAINV[[#This Row],[Cant. UND]]</f>
        <v>0</v>
      </c>
      <c r="T9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3" s="150" t="str">
        <f>IFERROR(IF(MOD(TABLAINV[[#This Row],[C]],2)=0,"PAR","IMPAR"),"Zona")</f>
        <v>PAR</v>
      </c>
      <c r="W933" s="151"/>
      <c r="X933" s="152">
        <f>IFERROR(IF(TABLAINV[[#This Row],[Cant. UND]]=0,TABLAINV[[#This Row],[PMV]]*TABLAINV[[#This Row],[Conteo Físico]],TABLAINV[[#This Row],[PMV]]*TABLAINV[[#This Row],[Cant. UND]]),0)</f>
        <v>0</v>
      </c>
      <c r="Y933" s="152">
        <f>IFERROR(ABS(TABLAINV[[#This Row],[PMV]]*TABLAINV[[#This Row],[Diferencia]]),0)</f>
        <v>0</v>
      </c>
      <c r="Z933" s="153">
        <f>IFERROR(VLOOKUP(TABLAINV[[#This Row],[Codigo Estado]],unds!O:P,2,0),"PEND.")</f>
        <v>2001</v>
      </c>
      <c r="AA933" s="153" t="str">
        <f t="shared" si="49"/>
        <v>CD09</v>
      </c>
      <c r="AB933" s="159">
        <f t="shared" ca="1" si="50"/>
        <v>45828</v>
      </c>
    </row>
    <row r="934" spans="1:28" s="156" customFormat="1" ht="24" customHeight="1" x14ac:dyDescent="0.2">
      <c r="A934" s="157" t="str">
        <f t="shared" si="48"/>
        <v>MRC01</v>
      </c>
      <c r="B934" s="145" t="str">
        <f>IF(TABLAINV[[#This Row],[Z]]="","",D934&amp;"."&amp;TEXT(E934,"000")&amp;"."&amp;TEXT(F934,"000")&amp;"."&amp;TEXT(G934,"000"))</f>
        <v>MR.C01.121.002</v>
      </c>
      <c r="C934" s="146"/>
      <c r="D934" s="147" t="s">
        <v>95</v>
      </c>
      <c r="E934" s="147" t="s">
        <v>96</v>
      </c>
      <c r="F934" s="147">
        <v>121</v>
      </c>
      <c r="G934" s="147">
        <v>2</v>
      </c>
      <c r="H934" s="147">
        <v>342610</v>
      </c>
      <c r="I934" s="147" t="s">
        <v>126</v>
      </c>
      <c r="J934" s="158">
        <v>6</v>
      </c>
      <c r="K934" s="147" t="s">
        <v>64</v>
      </c>
      <c r="L934" s="148" t="s">
        <v>113</v>
      </c>
      <c r="M934" s="147" t="s">
        <v>99</v>
      </c>
      <c r="N934" s="146" t="s">
        <v>91</v>
      </c>
      <c r="O934" s="146">
        <v>6</v>
      </c>
      <c r="P934" s="148">
        <v>6</v>
      </c>
      <c r="Q934" s="148"/>
      <c r="R934" s="147"/>
      <c r="S934" s="149">
        <f>TABLAINV[[#This Row],[Conteo Físico]]-TABLAINV[[#This Row],[Cant. UND]]</f>
        <v>0</v>
      </c>
      <c r="T9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4" s="150" t="str">
        <f>IFERROR(IF(MOD(TABLAINV[[#This Row],[C]],2)=0,"PAR","IMPAR"),"Zona")</f>
        <v>IMPAR</v>
      </c>
      <c r="W934" s="151"/>
      <c r="X934" s="152">
        <f>IFERROR(IF(TABLAINV[[#This Row],[Cant. UND]]=0,TABLAINV[[#This Row],[PMV]]*TABLAINV[[#This Row],[Conteo Físico]],TABLAINV[[#This Row],[PMV]]*TABLAINV[[#This Row],[Cant. UND]]),0)</f>
        <v>0</v>
      </c>
      <c r="Y934" s="152">
        <f>IFERROR(ABS(TABLAINV[[#This Row],[PMV]]*TABLAINV[[#This Row],[Diferencia]]),0)</f>
        <v>0</v>
      </c>
      <c r="Z934" s="153">
        <f>IFERROR(VLOOKUP(TABLAINV[[#This Row],[Codigo Estado]],unds!O:P,2,0),"PEND.")</f>
        <v>2001</v>
      </c>
      <c r="AA934" s="153" t="str">
        <f t="shared" si="49"/>
        <v>CD09</v>
      </c>
      <c r="AB934" s="159">
        <f t="shared" ca="1" si="50"/>
        <v>45828</v>
      </c>
    </row>
    <row r="935" spans="1:28" s="156" customFormat="1" ht="24" customHeight="1" x14ac:dyDescent="0.2">
      <c r="A935" s="157" t="str">
        <f t="shared" si="48"/>
        <v>MRC01</v>
      </c>
      <c r="B935" s="145" t="str">
        <f>IF(TABLAINV[[#This Row],[Z]]="","",D935&amp;"."&amp;TEXT(E935,"000")&amp;"."&amp;TEXT(F935,"000")&amp;"."&amp;TEXT(G935,"000"))</f>
        <v>MR.C01.122.001</v>
      </c>
      <c r="C935" s="146"/>
      <c r="D935" s="147" t="s">
        <v>95</v>
      </c>
      <c r="E935" s="147" t="s">
        <v>96</v>
      </c>
      <c r="F935" s="147">
        <v>122</v>
      </c>
      <c r="G935" s="147">
        <v>1</v>
      </c>
      <c r="H935" s="147">
        <v>543532</v>
      </c>
      <c r="I935" s="147" t="s">
        <v>192</v>
      </c>
      <c r="J935" s="158">
        <v>12</v>
      </c>
      <c r="K935" s="147" t="s">
        <v>64</v>
      </c>
      <c r="L935" s="148" t="s">
        <v>115</v>
      </c>
      <c r="M935" s="147" t="s">
        <v>99</v>
      </c>
      <c r="N935" s="146" t="s">
        <v>91</v>
      </c>
      <c r="O935" s="146">
        <v>12</v>
      </c>
      <c r="P935" s="148">
        <v>12</v>
      </c>
      <c r="Q935" s="148"/>
      <c r="R935" s="147"/>
      <c r="S935" s="149">
        <f>TABLAINV[[#This Row],[Conteo Físico]]-TABLAINV[[#This Row],[Cant. UND]]</f>
        <v>0</v>
      </c>
      <c r="T9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5" s="150" t="str">
        <f>IFERROR(IF(MOD(TABLAINV[[#This Row],[C]],2)=0,"PAR","IMPAR"),"Zona")</f>
        <v>PAR</v>
      </c>
      <c r="W935" s="151"/>
      <c r="X935" s="152">
        <f>IFERROR(IF(TABLAINV[[#This Row],[Cant. UND]]=0,TABLAINV[[#This Row],[PMV]]*TABLAINV[[#This Row],[Conteo Físico]],TABLAINV[[#This Row],[PMV]]*TABLAINV[[#This Row],[Cant. UND]]),0)</f>
        <v>0</v>
      </c>
      <c r="Y935" s="152">
        <f>IFERROR(ABS(TABLAINV[[#This Row],[PMV]]*TABLAINV[[#This Row],[Diferencia]]),0)</f>
        <v>0</v>
      </c>
      <c r="Z935" s="153">
        <f>IFERROR(VLOOKUP(TABLAINV[[#This Row],[Codigo Estado]],unds!O:P,2,0),"PEND.")</f>
        <v>2001</v>
      </c>
      <c r="AA935" s="153" t="str">
        <f t="shared" si="49"/>
        <v>CD09</v>
      </c>
      <c r="AB935" s="159">
        <f t="shared" ca="1" si="50"/>
        <v>45828</v>
      </c>
    </row>
    <row r="936" spans="1:28" s="156" customFormat="1" ht="24" customHeight="1" x14ac:dyDescent="0.2">
      <c r="A936" s="157" t="str">
        <f t="shared" si="48"/>
        <v>MRC01</v>
      </c>
      <c r="B936" s="145" t="str">
        <f>IF(TABLAINV[[#This Row],[Z]]="","",D936&amp;"."&amp;TEXT(E936,"000")&amp;"."&amp;TEXT(F936,"000")&amp;"."&amp;TEXT(G936,"000"))</f>
        <v>MR.C01.122.002</v>
      </c>
      <c r="C936" s="146"/>
      <c r="D936" s="147" t="s">
        <v>95</v>
      </c>
      <c r="E936" s="147" t="s">
        <v>96</v>
      </c>
      <c r="F936" s="147">
        <v>122</v>
      </c>
      <c r="G936" s="147">
        <v>2</v>
      </c>
      <c r="H936" s="147">
        <v>560874</v>
      </c>
      <c r="I936" s="147" t="s">
        <v>193</v>
      </c>
      <c r="J936" s="158">
        <v>18</v>
      </c>
      <c r="K936" s="147" t="s">
        <v>64</v>
      </c>
      <c r="L936" s="148" t="s">
        <v>98</v>
      </c>
      <c r="M936" s="147" t="s">
        <v>99</v>
      </c>
      <c r="N936" s="146" t="s">
        <v>91</v>
      </c>
      <c r="O936" s="146">
        <v>18</v>
      </c>
      <c r="P936" s="148">
        <v>18</v>
      </c>
      <c r="Q936" s="148"/>
      <c r="R936" s="147"/>
      <c r="S936" s="149">
        <f>TABLAINV[[#This Row],[Conteo Físico]]-TABLAINV[[#This Row],[Cant. UND]]</f>
        <v>0</v>
      </c>
      <c r="T9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6" s="150" t="str">
        <f>IFERROR(IF(MOD(TABLAINV[[#This Row],[C]],2)=0,"PAR","IMPAR"),"Zona")</f>
        <v>PAR</v>
      </c>
      <c r="W936" s="151"/>
      <c r="X936" s="152">
        <f>IFERROR(IF(TABLAINV[[#This Row],[Cant. UND]]=0,TABLAINV[[#This Row],[PMV]]*TABLAINV[[#This Row],[Conteo Físico]],TABLAINV[[#This Row],[PMV]]*TABLAINV[[#This Row],[Cant. UND]]),0)</f>
        <v>0</v>
      </c>
      <c r="Y936" s="152">
        <f>IFERROR(ABS(TABLAINV[[#This Row],[PMV]]*TABLAINV[[#This Row],[Diferencia]]),0)</f>
        <v>0</v>
      </c>
      <c r="Z936" s="153">
        <f>IFERROR(VLOOKUP(TABLAINV[[#This Row],[Codigo Estado]],unds!O:P,2,0),"PEND.")</f>
        <v>2001</v>
      </c>
      <c r="AA936" s="153" t="str">
        <f t="shared" si="49"/>
        <v>CD09</v>
      </c>
      <c r="AB936" s="159">
        <f t="shared" ca="1" si="50"/>
        <v>45828</v>
      </c>
    </row>
    <row r="937" spans="1:28" s="156" customFormat="1" ht="24" customHeight="1" x14ac:dyDescent="0.2">
      <c r="A937" s="157" t="str">
        <f t="shared" si="48"/>
        <v>MRC01</v>
      </c>
      <c r="B937" s="145" t="str">
        <f>IF(TABLAINV[[#This Row],[Z]]="","",D937&amp;"."&amp;TEXT(E937,"000")&amp;"."&amp;TEXT(F937,"000")&amp;"."&amp;TEXT(G937,"000"))</f>
        <v>MR.C01.123.001</v>
      </c>
      <c r="C937" s="146"/>
      <c r="D937" s="147" t="s">
        <v>95</v>
      </c>
      <c r="E937" s="147" t="s">
        <v>96</v>
      </c>
      <c r="F937" s="147">
        <v>123</v>
      </c>
      <c r="G937" s="147">
        <v>1</v>
      </c>
      <c r="H937" s="147">
        <v>112572</v>
      </c>
      <c r="I937" s="147" t="s">
        <v>124</v>
      </c>
      <c r="J937" s="158">
        <v>96</v>
      </c>
      <c r="K937" s="147" t="s">
        <v>64</v>
      </c>
      <c r="L937" s="148" t="s">
        <v>125</v>
      </c>
      <c r="M937" s="147" t="s">
        <v>99</v>
      </c>
      <c r="N937" s="146" t="s">
        <v>91</v>
      </c>
      <c r="O937" s="146">
        <v>96</v>
      </c>
      <c r="P937" s="148">
        <v>96</v>
      </c>
      <c r="Q937" s="148"/>
      <c r="R937" s="147"/>
      <c r="S937" s="149">
        <f>TABLAINV[[#This Row],[Conteo Físico]]-TABLAINV[[#This Row],[Cant. UND]]</f>
        <v>0</v>
      </c>
      <c r="T9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7" s="150" t="str">
        <f>IFERROR(IF(MOD(TABLAINV[[#This Row],[C]],2)=0,"PAR","IMPAR"),"Zona")</f>
        <v>IMPAR</v>
      </c>
      <c r="W937" s="151"/>
      <c r="X937" s="152">
        <f>IFERROR(IF(TABLAINV[[#This Row],[Cant. UND]]=0,TABLAINV[[#This Row],[PMV]]*TABLAINV[[#This Row],[Conteo Físico]],TABLAINV[[#This Row],[PMV]]*TABLAINV[[#This Row],[Cant. UND]]),0)</f>
        <v>0</v>
      </c>
      <c r="Y937" s="152">
        <f>IFERROR(ABS(TABLAINV[[#This Row],[PMV]]*TABLAINV[[#This Row],[Diferencia]]),0)</f>
        <v>0</v>
      </c>
      <c r="Z937" s="153">
        <f>IFERROR(VLOOKUP(TABLAINV[[#This Row],[Codigo Estado]],unds!O:P,2,0),"PEND.")</f>
        <v>2001</v>
      </c>
      <c r="AA937" s="153" t="str">
        <f t="shared" si="49"/>
        <v>CD09</v>
      </c>
      <c r="AB937" s="159">
        <f t="shared" ca="1" si="50"/>
        <v>45828</v>
      </c>
    </row>
    <row r="938" spans="1:28" s="156" customFormat="1" ht="24" customHeight="1" x14ac:dyDescent="0.2">
      <c r="A938" s="157" t="str">
        <f t="shared" si="48"/>
        <v>MRC01</v>
      </c>
      <c r="B938" s="145" t="str">
        <f>IF(TABLAINV[[#This Row],[Z]]="","",D938&amp;"."&amp;TEXT(E938,"000")&amp;"."&amp;TEXT(F938,"000")&amp;"."&amp;TEXT(G938,"000"))</f>
        <v>MR.C01.123.002</v>
      </c>
      <c r="C938" s="146"/>
      <c r="D938" s="147" t="s">
        <v>95</v>
      </c>
      <c r="E938" s="147" t="s">
        <v>96</v>
      </c>
      <c r="F938" s="147">
        <v>123</v>
      </c>
      <c r="G938" s="147">
        <v>2</v>
      </c>
      <c r="H938" s="147">
        <v>1016136</v>
      </c>
      <c r="I938" s="147" t="s">
        <v>168</v>
      </c>
      <c r="J938" s="158">
        <v>1</v>
      </c>
      <c r="K938" s="147" t="s">
        <v>64</v>
      </c>
      <c r="L938" s="148" t="s">
        <v>98</v>
      </c>
      <c r="M938" s="147" t="s">
        <v>99</v>
      </c>
      <c r="N938" s="146" t="s">
        <v>91</v>
      </c>
      <c r="O938" s="146">
        <v>1</v>
      </c>
      <c r="P938" s="148">
        <v>1</v>
      </c>
      <c r="Q938" s="148"/>
      <c r="R938" s="147"/>
      <c r="S938" s="149">
        <f>TABLAINV[[#This Row],[Conteo Físico]]-TABLAINV[[#This Row],[Cant. UND]]</f>
        <v>0</v>
      </c>
      <c r="T9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8" s="150" t="str">
        <f>IFERROR(IF(MOD(TABLAINV[[#This Row],[C]],2)=0,"PAR","IMPAR"),"Zona")</f>
        <v>IMPAR</v>
      </c>
      <c r="W938" s="151"/>
      <c r="X938" s="152">
        <f>IFERROR(IF(TABLAINV[[#This Row],[Cant. UND]]=0,TABLAINV[[#This Row],[PMV]]*TABLAINV[[#This Row],[Conteo Físico]],TABLAINV[[#This Row],[PMV]]*TABLAINV[[#This Row],[Cant. UND]]),0)</f>
        <v>0</v>
      </c>
      <c r="Y938" s="152">
        <f>IFERROR(ABS(TABLAINV[[#This Row],[PMV]]*TABLAINV[[#This Row],[Diferencia]]),0)</f>
        <v>0</v>
      </c>
      <c r="Z938" s="153">
        <f>IFERROR(VLOOKUP(TABLAINV[[#This Row],[Codigo Estado]],unds!O:P,2,0),"PEND.")</f>
        <v>2001</v>
      </c>
      <c r="AA938" s="153" t="str">
        <f t="shared" si="49"/>
        <v>CD09</v>
      </c>
      <c r="AB938" s="159">
        <f t="shared" ca="1" si="50"/>
        <v>45828</v>
      </c>
    </row>
    <row r="939" spans="1:28" s="156" customFormat="1" ht="24" customHeight="1" x14ac:dyDescent="0.2">
      <c r="A939" s="157" t="str">
        <f t="shared" si="48"/>
        <v>MRC01</v>
      </c>
      <c r="B939" s="145" t="str">
        <f>IF(TABLAINV[[#This Row],[Z]]="","",D939&amp;"."&amp;TEXT(E939,"000")&amp;"."&amp;TEXT(F939,"000")&amp;"."&amp;TEXT(G939,"000"))</f>
        <v>MR.C01.123.002</v>
      </c>
      <c r="C939" s="146"/>
      <c r="D939" s="147" t="s">
        <v>95</v>
      </c>
      <c r="E939" s="147" t="s">
        <v>96</v>
      </c>
      <c r="F939" s="147">
        <v>123</v>
      </c>
      <c r="G939" s="147">
        <v>2</v>
      </c>
      <c r="H939" s="147">
        <v>59505004</v>
      </c>
      <c r="I939" s="147" t="s">
        <v>194</v>
      </c>
      <c r="J939" s="158">
        <v>11</v>
      </c>
      <c r="K939" s="147" t="s">
        <v>64</v>
      </c>
      <c r="L939" s="148" t="s">
        <v>98</v>
      </c>
      <c r="M939" s="147" t="s">
        <v>99</v>
      </c>
      <c r="N939" s="146" t="s">
        <v>91</v>
      </c>
      <c r="O939" s="146">
        <v>11</v>
      </c>
      <c r="P939" s="148">
        <v>11</v>
      </c>
      <c r="Q939" s="148"/>
      <c r="R939" s="147"/>
      <c r="S939" s="149">
        <f>TABLAINV[[#This Row],[Conteo Físico]]-TABLAINV[[#This Row],[Cant. UND]]</f>
        <v>0</v>
      </c>
      <c r="T9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9" s="150" t="str">
        <f>IFERROR(IF(MOD(TABLAINV[[#This Row],[C]],2)=0,"PAR","IMPAR"),"Zona")</f>
        <v>IMPAR</v>
      </c>
      <c r="W939" s="151"/>
      <c r="X939" s="152">
        <f>IFERROR(IF(TABLAINV[[#This Row],[Cant. UND]]=0,TABLAINV[[#This Row],[PMV]]*TABLAINV[[#This Row],[Conteo Físico]],TABLAINV[[#This Row],[PMV]]*TABLAINV[[#This Row],[Cant. UND]]),0)</f>
        <v>0</v>
      </c>
      <c r="Y939" s="152">
        <f>IFERROR(ABS(TABLAINV[[#This Row],[PMV]]*TABLAINV[[#This Row],[Diferencia]]),0)</f>
        <v>0</v>
      </c>
      <c r="Z939" s="153">
        <f>IFERROR(VLOOKUP(TABLAINV[[#This Row],[Codigo Estado]],unds!O:P,2,0),"PEND.")</f>
        <v>2001</v>
      </c>
      <c r="AA939" s="153" t="str">
        <f t="shared" si="49"/>
        <v>CD09</v>
      </c>
      <c r="AB939" s="159">
        <f t="shared" ca="1" si="50"/>
        <v>45828</v>
      </c>
    </row>
    <row r="940" spans="1:28" s="156" customFormat="1" ht="24" customHeight="1" x14ac:dyDescent="0.2">
      <c r="A940" s="157" t="str">
        <f t="shared" si="48"/>
        <v>MRC01</v>
      </c>
      <c r="B940" s="145" t="str">
        <f>IF(TABLAINV[[#This Row],[Z]]="","",D940&amp;"."&amp;TEXT(E940,"000")&amp;"."&amp;TEXT(F940,"000")&amp;"."&amp;TEXT(G940,"000"))</f>
        <v>MR.C01.124.002</v>
      </c>
      <c r="C940" s="146"/>
      <c r="D940" s="147" t="s">
        <v>95</v>
      </c>
      <c r="E940" s="147" t="s">
        <v>96</v>
      </c>
      <c r="F940" s="147">
        <v>124</v>
      </c>
      <c r="G940" s="147">
        <v>2</v>
      </c>
      <c r="H940" s="147">
        <v>1031965</v>
      </c>
      <c r="I940" s="147" t="s">
        <v>195</v>
      </c>
      <c r="J940" s="158">
        <v>18</v>
      </c>
      <c r="K940" s="147" t="s">
        <v>64</v>
      </c>
      <c r="L940" s="148" t="s">
        <v>98</v>
      </c>
      <c r="M940" s="147" t="s">
        <v>99</v>
      </c>
      <c r="N940" s="146" t="s">
        <v>91</v>
      </c>
      <c r="O940" s="146">
        <v>18</v>
      </c>
      <c r="P940" s="148">
        <v>18</v>
      </c>
      <c r="Q940" s="148"/>
      <c r="R940" s="147"/>
      <c r="S940" s="149">
        <f>TABLAINV[[#This Row],[Conteo Físico]]-TABLAINV[[#This Row],[Cant. UND]]</f>
        <v>0</v>
      </c>
      <c r="T9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0" s="150" t="str">
        <f>IFERROR(IF(MOD(TABLAINV[[#This Row],[C]],2)=0,"PAR","IMPAR"),"Zona")</f>
        <v>PAR</v>
      </c>
      <c r="W940" s="151"/>
      <c r="X940" s="152">
        <f>IFERROR(IF(TABLAINV[[#This Row],[Cant. UND]]=0,TABLAINV[[#This Row],[PMV]]*TABLAINV[[#This Row],[Conteo Físico]],TABLAINV[[#This Row],[PMV]]*TABLAINV[[#This Row],[Cant. UND]]),0)</f>
        <v>0</v>
      </c>
      <c r="Y940" s="152">
        <f>IFERROR(ABS(TABLAINV[[#This Row],[PMV]]*TABLAINV[[#This Row],[Diferencia]]),0)</f>
        <v>0</v>
      </c>
      <c r="Z940" s="153">
        <f>IFERROR(VLOOKUP(TABLAINV[[#This Row],[Codigo Estado]],unds!O:P,2,0),"PEND.")</f>
        <v>2001</v>
      </c>
      <c r="AA940" s="153" t="str">
        <f t="shared" si="49"/>
        <v>CD09</v>
      </c>
      <c r="AB940" s="159">
        <f t="shared" ca="1" si="50"/>
        <v>45828</v>
      </c>
    </row>
    <row r="941" spans="1:28" s="156" customFormat="1" ht="24" customHeight="1" x14ac:dyDescent="0.2">
      <c r="A941" s="157" t="str">
        <f t="shared" si="48"/>
        <v>MRC01</v>
      </c>
      <c r="B941" s="145" t="str">
        <f>IF(TABLAINV[[#This Row],[Z]]="","",D941&amp;"."&amp;TEXT(E941,"000")&amp;"."&amp;TEXT(F941,"000")&amp;"."&amp;TEXT(G941,"000"))</f>
        <v>MR.C01.124.002</v>
      </c>
      <c r="C941" s="146"/>
      <c r="D941" s="147" t="s">
        <v>95</v>
      </c>
      <c r="E941" s="147" t="s">
        <v>96</v>
      </c>
      <c r="F941" s="147">
        <v>124</v>
      </c>
      <c r="G941" s="147">
        <v>2</v>
      </c>
      <c r="H941" s="147">
        <v>353462005</v>
      </c>
      <c r="I941" s="147" t="s">
        <v>196</v>
      </c>
      <c r="J941" s="158">
        <v>1</v>
      </c>
      <c r="K941" s="147" t="s">
        <v>64</v>
      </c>
      <c r="L941" s="148" t="s">
        <v>115</v>
      </c>
      <c r="M941" s="147" t="s">
        <v>99</v>
      </c>
      <c r="N941" s="146" t="s">
        <v>91</v>
      </c>
      <c r="O941" s="146">
        <v>1</v>
      </c>
      <c r="P941" s="148">
        <v>1</v>
      </c>
      <c r="Q941" s="148"/>
      <c r="R941" s="147"/>
      <c r="S941" s="149">
        <f>TABLAINV[[#This Row],[Conteo Físico]]-TABLAINV[[#This Row],[Cant. UND]]</f>
        <v>0</v>
      </c>
      <c r="T9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1" s="150" t="str">
        <f>IFERROR(IF(MOD(TABLAINV[[#This Row],[C]],2)=0,"PAR","IMPAR"),"Zona")</f>
        <v>PAR</v>
      </c>
      <c r="W941" s="151"/>
      <c r="X941" s="152">
        <f>IFERROR(IF(TABLAINV[[#This Row],[Cant. UND]]=0,TABLAINV[[#This Row],[PMV]]*TABLAINV[[#This Row],[Conteo Físico]],TABLAINV[[#This Row],[PMV]]*TABLAINV[[#This Row],[Cant. UND]]),0)</f>
        <v>0</v>
      </c>
      <c r="Y941" s="152">
        <f>IFERROR(ABS(TABLAINV[[#This Row],[PMV]]*TABLAINV[[#This Row],[Diferencia]]),0)</f>
        <v>0</v>
      </c>
      <c r="Z941" s="153">
        <f>IFERROR(VLOOKUP(TABLAINV[[#This Row],[Codigo Estado]],unds!O:P,2,0),"PEND.")</f>
        <v>2001</v>
      </c>
      <c r="AA941" s="153" t="str">
        <f t="shared" si="49"/>
        <v>CD09</v>
      </c>
      <c r="AB941" s="159">
        <f t="shared" ca="1" si="50"/>
        <v>45828</v>
      </c>
    </row>
    <row r="942" spans="1:28" s="156" customFormat="1" ht="24" customHeight="1" x14ac:dyDescent="0.2">
      <c r="A942" s="157" t="str">
        <f t="shared" si="48"/>
        <v>MRC01</v>
      </c>
      <c r="B942" s="145" t="str">
        <f>IF(TABLAINV[[#This Row],[Z]]="","",D942&amp;"."&amp;TEXT(E942,"000")&amp;"."&amp;TEXT(F942,"000")&amp;"."&amp;TEXT(G942,"000"))</f>
        <v>MR.C01.124.002</v>
      </c>
      <c r="C942" s="146"/>
      <c r="D942" s="147" t="s">
        <v>95</v>
      </c>
      <c r="E942" s="147" t="s">
        <v>96</v>
      </c>
      <c r="F942" s="147">
        <v>124</v>
      </c>
      <c r="G942" s="147">
        <v>2</v>
      </c>
      <c r="H942" s="147">
        <v>4239</v>
      </c>
      <c r="I942" s="147" t="s">
        <v>197</v>
      </c>
      <c r="J942" s="158">
        <v>9</v>
      </c>
      <c r="K942" s="147" t="s">
        <v>64</v>
      </c>
      <c r="L942" s="148" t="s">
        <v>123</v>
      </c>
      <c r="M942" s="147" t="s">
        <v>111</v>
      </c>
      <c r="N942" s="146" t="s">
        <v>91</v>
      </c>
      <c r="O942" s="146">
        <v>9</v>
      </c>
      <c r="P942" s="148">
        <v>9</v>
      </c>
      <c r="Q942" s="148"/>
      <c r="R942" s="147"/>
      <c r="S942" s="149">
        <f>TABLAINV[[#This Row],[Conteo Físico]]-TABLAINV[[#This Row],[Cant. UND]]</f>
        <v>0</v>
      </c>
      <c r="T9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2" s="150" t="str">
        <f>IFERROR(IF(MOD(TABLAINV[[#This Row],[C]],2)=0,"PAR","IMPAR"),"Zona")</f>
        <v>PAR</v>
      </c>
      <c r="W942" s="151"/>
      <c r="X942" s="152">
        <f>IFERROR(IF(TABLAINV[[#This Row],[Cant. UND]]=0,TABLAINV[[#This Row],[PMV]]*TABLAINV[[#This Row],[Conteo Físico]],TABLAINV[[#This Row],[PMV]]*TABLAINV[[#This Row],[Cant. UND]]),0)</f>
        <v>0</v>
      </c>
      <c r="Y942" s="152">
        <f>IFERROR(ABS(TABLAINV[[#This Row],[PMV]]*TABLAINV[[#This Row],[Diferencia]]),0)</f>
        <v>0</v>
      </c>
      <c r="Z942" s="153">
        <f>IFERROR(VLOOKUP(TABLAINV[[#This Row],[Codigo Estado]],unds!O:P,2,0),"PEND.")</f>
        <v>2001</v>
      </c>
      <c r="AA942" s="153" t="str">
        <f t="shared" si="49"/>
        <v>CD09</v>
      </c>
      <c r="AB942" s="159">
        <f t="shared" ca="1" si="50"/>
        <v>45828</v>
      </c>
    </row>
    <row r="943" spans="1:28" s="156" customFormat="1" ht="24" customHeight="1" x14ac:dyDescent="0.2">
      <c r="A943" s="157" t="str">
        <f t="shared" si="48"/>
        <v>MRC01</v>
      </c>
      <c r="B943" s="145" t="str">
        <f>IF(TABLAINV[[#This Row],[Z]]="","",D943&amp;"."&amp;TEXT(E943,"000")&amp;"."&amp;TEXT(F943,"000")&amp;"."&amp;TEXT(G943,"000"))</f>
        <v>MR.C01.124.002</v>
      </c>
      <c r="C943" s="146"/>
      <c r="D943" s="147" t="s">
        <v>95</v>
      </c>
      <c r="E943" s="147" t="s">
        <v>96</v>
      </c>
      <c r="F943" s="147">
        <v>124</v>
      </c>
      <c r="G943" s="147">
        <v>2</v>
      </c>
      <c r="H943" s="147">
        <v>49463008</v>
      </c>
      <c r="I943" s="147" t="s">
        <v>198</v>
      </c>
      <c r="J943" s="158">
        <v>3</v>
      </c>
      <c r="K943" s="147" t="s">
        <v>64</v>
      </c>
      <c r="L943" s="148" t="s">
        <v>115</v>
      </c>
      <c r="M943" s="147" t="s">
        <v>99</v>
      </c>
      <c r="N943" s="146" t="s">
        <v>91</v>
      </c>
      <c r="O943" s="146">
        <v>3</v>
      </c>
      <c r="P943" s="148">
        <v>3</v>
      </c>
      <c r="Q943" s="148"/>
      <c r="R943" s="147"/>
      <c r="S943" s="149">
        <f>TABLAINV[[#This Row],[Conteo Físico]]-TABLAINV[[#This Row],[Cant. UND]]</f>
        <v>0</v>
      </c>
      <c r="T9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3" s="150" t="str">
        <f>IFERROR(IF(MOD(TABLAINV[[#This Row],[C]],2)=0,"PAR","IMPAR"),"Zona")</f>
        <v>PAR</v>
      </c>
      <c r="W943" s="151"/>
      <c r="X943" s="152">
        <f>IFERROR(IF(TABLAINV[[#This Row],[Cant. UND]]=0,TABLAINV[[#This Row],[PMV]]*TABLAINV[[#This Row],[Conteo Físico]],TABLAINV[[#This Row],[PMV]]*TABLAINV[[#This Row],[Cant. UND]]),0)</f>
        <v>0</v>
      </c>
      <c r="Y943" s="152">
        <f>IFERROR(ABS(TABLAINV[[#This Row],[PMV]]*TABLAINV[[#This Row],[Diferencia]]),0)</f>
        <v>0</v>
      </c>
      <c r="Z943" s="153">
        <f>IFERROR(VLOOKUP(TABLAINV[[#This Row],[Codigo Estado]],unds!O:P,2,0),"PEND.")</f>
        <v>2001</v>
      </c>
      <c r="AA943" s="153" t="str">
        <f t="shared" si="49"/>
        <v>CD09</v>
      </c>
      <c r="AB943" s="159">
        <f t="shared" ca="1" si="50"/>
        <v>45828</v>
      </c>
    </row>
    <row r="944" spans="1:28" s="156" customFormat="1" ht="24" customHeight="1" x14ac:dyDescent="0.2">
      <c r="A944" s="157" t="str">
        <f t="shared" si="48"/>
        <v>MRC01</v>
      </c>
      <c r="B944" s="145" t="str">
        <f>IF(TABLAINV[[#This Row],[Z]]="","",D944&amp;"."&amp;TEXT(E944,"000")&amp;"."&amp;TEXT(F944,"000")&amp;"."&amp;TEXT(G944,"000"))</f>
        <v>MR.C01.125.002</v>
      </c>
      <c r="C944" s="146"/>
      <c r="D944" s="147" t="s">
        <v>95</v>
      </c>
      <c r="E944" s="147" t="s">
        <v>96</v>
      </c>
      <c r="F944" s="147">
        <v>125</v>
      </c>
      <c r="G944" s="147">
        <v>2</v>
      </c>
      <c r="H944" s="147">
        <v>317950</v>
      </c>
      <c r="I944" s="147" t="s">
        <v>114</v>
      </c>
      <c r="J944" s="158">
        <v>11</v>
      </c>
      <c r="K944" s="147" t="s">
        <v>64</v>
      </c>
      <c r="L944" s="148" t="s">
        <v>115</v>
      </c>
      <c r="M944" s="147" t="s">
        <v>99</v>
      </c>
      <c r="N944" s="146" t="s">
        <v>91</v>
      </c>
      <c r="O944" s="146">
        <v>11</v>
      </c>
      <c r="P944" s="148">
        <v>11</v>
      </c>
      <c r="Q944" s="148"/>
      <c r="R944" s="147"/>
      <c r="S944" s="149">
        <f>TABLAINV[[#This Row],[Conteo Físico]]-TABLAINV[[#This Row],[Cant. UND]]</f>
        <v>0</v>
      </c>
      <c r="T9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4" s="150" t="str">
        <f>IFERROR(IF(MOD(TABLAINV[[#This Row],[C]],2)=0,"PAR","IMPAR"),"Zona")</f>
        <v>IMPAR</v>
      </c>
      <c r="W944" s="151"/>
      <c r="X944" s="152">
        <f>IFERROR(IF(TABLAINV[[#This Row],[Cant. UND]]=0,TABLAINV[[#This Row],[PMV]]*TABLAINV[[#This Row],[Conteo Físico]],TABLAINV[[#This Row],[PMV]]*TABLAINV[[#This Row],[Cant. UND]]),0)</f>
        <v>0</v>
      </c>
      <c r="Y944" s="152">
        <f>IFERROR(ABS(TABLAINV[[#This Row],[PMV]]*TABLAINV[[#This Row],[Diferencia]]),0)</f>
        <v>0</v>
      </c>
      <c r="Z944" s="153">
        <f>IFERROR(VLOOKUP(TABLAINV[[#This Row],[Codigo Estado]],unds!O:P,2,0),"PEND.")</f>
        <v>2001</v>
      </c>
      <c r="AA944" s="153" t="str">
        <f t="shared" si="49"/>
        <v>CD09</v>
      </c>
      <c r="AB944" s="159">
        <f t="shared" ca="1" si="50"/>
        <v>45828</v>
      </c>
    </row>
    <row r="945" spans="1:28" s="156" customFormat="1" ht="24" customHeight="1" x14ac:dyDescent="0.2">
      <c r="A945" s="157" t="str">
        <f t="shared" si="48"/>
        <v>MRC01</v>
      </c>
      <c r="B945" s="145" t="str">
        <f>IF(TABLAINV[[#This Row],[Z]]="","",D945&amp;"."&amp;TEXT(E945,"000")&amp;"."&amp;TEXT(F945,"000")&amp;"."&amp;TEXT(G945,"000"))</f>
        <v>MR.C01.126.001</v>
      </c>
      <c r="C945" s="146"/>
      <c r="D945" s="147" t="s">
        <v>95</v>
      </c>
      <c r="E945" s="147" t="s">
        <v>96</v>
      </c>
      <c r="F945" s="147">
        <v>126</v>
      </c>
      <c r="G945" s="147">
        <v>1</v>
      </c>
      <c r="H945" s="147">
        <v>1031962</v>
      </c>
      <c r="I945" s="147" t="s">
        <v>199</v>
      </c>
      <c r="J945" s="158">
        <v>6</v>
      </c>
      <c r="K945" s="147" t="s">
        <v>64</v>
      </c>
      <c r="L945" s="148" t="s">
        <v>98</v>
      </c>
      <c r="M945" s="147" t="s">
        <v>99</v>
      </c>
      <c r="N945" s="146" t="s">
        <v>91</v>
      </c>
      <c r="O945" s="146">
        <v>6</v>
      </c>
      <c r="P945" s="148">
        <v>6</v>
      </c>
      <c r="Q945" s="148"/>
      <c r="R945" s="147"/>
      <c r="S945" s="149">
        <f>TABLAINV[[#This Row],[Conteo Físico]]-TABLAINV[[#This Row],[Cant. UND]]</f>
        <v>0</v>
      </c>
      <c r="T9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5" s="150" t="str">
        <f>IFERROR(IF(MOD(TABLAINV[[#This Row],[C]],2)=0,"PAR","IMPAR"),"Zona")</f>
        <v>PAR</v>
      </c>
      <c r="W945" s="151"/>
      <c r="X945" s="152">
        <f>IFERROR(IF(TABLAINV[[#This Row],[Cant. UND]]=0,TABLAINV[[#This Row],[PMV]]*TABLAINV[[#This Row],[Conteo Físico]],TABLAINV[[#This Row],[PMV]]*TABLAINV[[#This Row],[Cant. UND]]),0)</f>
        <v>0</v>
      </c>
      <c r="Y945" s="152">
        <f>IFERROR(ABS(TABLAINV[[#This Row],[PMV]]*TABLAINV[[#This Row],[Diferencia]]),0)</f>
        <v>0</v>
      </c>
      <c r="Z945" s="153">
        <f>IFERROR(VLOOKUP(TABLAINV[[#This Row],[Codigo Estado]],unds!O:P,2,0),"PEND.")</f>
        <v>2001</v>
      </c>
      <c r="AA945" s="153" t="str">
        <f t="shared" si="49"/>
        <v>CD09</v>
      </c>
      <c r="AB945" s="159">
        <f t="shared" ca="1" si="50"/>
        <v>45828</v>
      </c>
    </row>
    <row r="946" spans="1:28" s="156" customFormat="1" ht="24" customHeight="1" x14ac:dyDescent="0.2">
      <c r="A946" s="157" t="str">
        <f t="shared" si="48"/>
        <v>MRC01</v>
      </c>
      <c r="B946" s="145" t="str">
        <f>IF(TABLAINV[[#This Row],[Z]]="","",D946&amp;"."&amp;TEXT(E946,"000")&amp;"."&amp;TEXT(F946,"000")&amp;"."&amp;TEXT(G946,"000"))</f>
        <v>MR.C01.126.002</v>
      </c>
      <c r="C946" s="146"/>
      <c r="D946" s="147" t="s">
        <v>95</v>
      </c>
      <c r="E946" s="147" t="s">
        <v>96</v>
      </c>
      <c r="F946" s="147">
        <v>126</v>
      </c>
      <c r="G946" s="147">
        <v>2</v>
      </c>
      <c r="H946" s="147">
        <v>1031960</v>
      </c>
      <c r="I946" s="147" t="s">
        <v>200</v>
      </c>
      <c r="J946" s="158">
        <v>12</v>
      </c>
      <c r="K946" s="147" t="s">
        <v>64</v>
      </c>
      <c r="L946" s="148" t="s">
        <v>98</v>
      </c>
      <c r="M946" s="147" t="s">
        <v>99</v>
      </c>
      <c r="N946" s="146" t="s">
        <v>91</v>
      </c>
      <c r="O946" s="146">
        <v>12</v>
      </c>
      <c r="P946" s="148">
        <v>12</v>
      </c>
      <c r="Q946" s="148"/>
      <c r="R946" s="147"/>
      <c r="S946" s="149">
        <f>TABLAINV[[#This Row],[Conteo Físico]]-TABLAINV[[#This Row],[Cant. UND]]</f>
        <v>0</v>
      </c>
      <c r="T9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6" s="150" t="str">
        <f>IFERROR(IF(MOD(TABLAINV[[#This Row],[C]],2)=0,"PAR","IMPAR"),"Zona")</f>
        <v>PAR</v>
      </c>
      <c r="W946" s="151"/>
      <c r="X946" s="152">
        <f>IFERROR(IF(TABLAINV[[#This Row],[Cant. UND]]=0,TABLAINV[[#This Row],[PMV]]*TABLAINV[[#This Row],[Conteo Físico]],TABLAINV[[#This Row],[PMV]]*TABLAINV[[#This Row],[Cant. UND]]),0)</f>
        <v>0</v>
      </c>
      <c r="Y946" s="152">
        <f>IFERROR(ABS(TABLAINV[[#This Row],[PMV]]*TABLAINV[[#This Row],[Diferencia]]),0)</f>
        <v>0</v>
      </c>
      <c r="Z946" s="153">
        <f>IFERROR(VLOOKUP(TABLAINV[[#This Row],[Codigo Estado]],unds!O:P,2,0),"PEND.")</f>
        <v>2001</v>
      </c>
      <c r="AA946" s="153" t="str">
        <f t="shared" si="49"/>
        <v>CD09</v>
      </c>
      <c r="AB946" s="159">
        <f t="shared" ca="1" si="50"/>
        <v>45828</v>
      </c>
    </row>
    <row r="947" spans="1:28" s="156" customFormat="1" ht="24" customHeight="1" x14ac:dyDescent="0.2">
      <c r="A947" s="157" t="str">
        <f t="shared" si="48"/>
        <v>MRC01</v>
      </c>
      <c r="B947" s="145" t="str">
        <f>IF(TABLAINV[[#This Row],[Z]]="","",D947&amp;"."&amp;TEXT(E947,"000")&amp;"."&amp;TEXT(F947,"000")&amp;"."&amp;TEXT(G947,"000"))</f>
        <v>MR.C01.126.002</v>
      </c>
      <c r="C947" s="146"/>
      <c r="D947" s="147" t="s">
        <v>95</v>
      </c>
      <c r="E947" s="147" t="s">
        <v>96</v>
      </c>
      <c r="F947" s="147">
        <v>126</v>
      </c>
      <c r="G947" s="147">
        <v>2</v>
      </c>
      <c r="H947" s="147">
        <v>892488</v>
      </c>
      <c r="I947" s="147" t="s">
        <v>167</v>
      </c>
      <c r="J947" s="158">
        <v>1</v>
      </c>
      <c r="K947" s="147" t="s">
        <v>64</v>
      </c>
      <c r="L947" s="148" t="s">
        <v>115</v>
      </c>
      <c r="M947" s="147" t="s">
        <v>99</v>
      </c>
      <c r="N947" s="146" t="s">
        <v>91</v>
      </c>
      <c r="O947" s="146">
        <v>1</v>
      </c>
      <c r="P947" s="148">
        <v>1</v>
      </c>
      <c r="Q947" s="148"/>
      <c r="R947" s="147"/>
      <c r="S947" s="149">
        <f>TABLAINV[[#This Row],[Conteo Físico]]-TABLAINV[[#This Row],[Cant. UND]]</f>
        <v>0</v>
      </c>
      <c r="T9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7" s="150" t="str">
        <f>IFERROR(IF(MOD(TABLAINV[[#This Row],[C]],2)=0,"PAR","IMPAR"),"Zona")</f>
        <v>PAR</v>
      </c>
      <c r="W947" s="151"/>
      <c r="X947" s="152">
        <f>IFERROR(IF(TABLAINV[[#This Row],[Cant. UND]]=0,TABLAINV[[#This Row],[PMV]]*TABLAINV[[#This Row],[Conteo Físico]],TABLAINV[[#This Row],[PMV]]*TABLAINV[[#This Row],[Cant. UND]]),0)</f>
        <v>0</v>
      </c>
      <c r="Y947" s="152">
        <f>IFERROR(ABS(TABLAINV[[#This Row],[PMV]]*TABLAINV[[#This Row],[Diferencia]]),0)</f>
        <v>0</v>
      </c>
      <c r="Z947" s="153">
        <f>IFERROR(VLOOKUP(TABLAINV[[#This Row],[Codigo Estado]],unds!O:P,2,0),"PEND.")</f>
        <v>2001</v>
      </c>
      <c r="AA947" s="153" t="str">
        <f t="shared" si="49"/>
        <v>CD09</v>
      </c>
      <c r="AB947" s="159">
        <f t="shared" ca="1" si="50"/>
        <v>45828</v>
      </c>
    </row>
    <row r="948" spans="1:28" s="156" customFormat="1" ht="24" customHeight="1" x14ac:dyDescent="0.2">
      <c r="A948" s="157" t="str">
        <f t="shared" si="48"/>
        <v>MRC01</v>
      </c>
      <c r="B948" s="145" t="str">
        <f>IF(TABLAINV[[#This Row],[Z]]="","",D948&amp;"."&amp;TEXT(E948,"000")&amp;"."&amp;TEXT(F948,"000")&amp;"."&amp;TEXT(G948,"000"))</f>
        <v>MR.C01.127.001</v>
      </c>
      <c r="C948" s="146"/>
      <c r="D948" s="147" t="s">
        <v>95</v>
      </c>
      <c r="E948" s="147" t="s">
        <v>96</v>
      </c>
      <c r="F948" s="147">
        <v>127</v>
      </c>
      <c r="G948" s="147">
        <v>1</v>
      </c>
      <c r="H948" s="147">
        <v>727303</v>
      </c>
      <c r="I948" s="147" t="s">
        <v>201</v>
      </c>
      <c r="J948" s="158">
        <v>12</v>
      </c>
      <c r="K948" s="147" t="s">
        <v>64</v>
      </c>
      <c r="L948" s="148" t="s">
        <v>115</v>
      </c>
      <c r="M948" s="147" t="s">
        <v>99</v>
      </c>
      <c r="N948" s="146" t="s">
        <v>91</v>
      </c>
      <c r="O948" s="146">
        <v>12</v>
      </c>
      <c r="P948" s="148">
        <v>12</v>
      </c>
      <c r="Q948" s="148"/>
      <c r="R948" s="147"/>
      <c r="S948" s="149">
        <f>TABLAINV[[#This Row],[Conteo Físico]]-TABLAINV[[#This Row],[Cant. UND]]</f>
        <v>0</v>
      </c>
      <c r="T9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8" s="150" t="str">
        <f>IFERROR(IF(MOD(TABLAINV[[#This Row],[C]],2)=0,"PAR","IMPAR"),"Zona")</f>
        <v>IMPAR</v>
      </c>
      <c r="W948" s="151"/>
      <c r="X948" s="152">
        <f>IFERROR(IF(TABLAINV[[#This Row],[Cant. UND]]=0,TABLAINV[[#This Row],[PMV]]*TABLAINV[[#This Row],[Conteo Físico]],TABLAINV[[#This Row],[PMV]]*TABLAINV[[#This Row],[Cant. UND]]),0)</f>
        <v>0</v>
      </c>
      <c r="Y948" s="152">
        <f>IFERROR(ABS(TABLAINV[[#This Row],[PMV]]*TABLAINV[[#This Row],[Diferencia]]),0)</f>
        <v>0</v>
      </c>
      <c r="Z948" s="153">
        <f>IFERROR(VLOOKUP(TABLAINV[[#This Row],[Codigo Estado]],unds!O:P,2,0),"PEND.")</f>
        <v>2001</v>
      </c>
      <c r="AA948" s="153" t="str">
        <f t="shared" si="49"/>
        <v>CD09</v>
      </c>
      <c r="AB948" s="159">
        <f t="shared" ca="1" si="50"/>
        <v>45828</v>
      </c>
    </row>
    <row r="949" spans="1:28" s="156" customFormat="1" ht="24" customHeight="1" x14ac:dyDescent="0.2">
      <c r="A949" s="157" t="str">
        <f t="shared" si="48"/>
        <v>MRC01</v>
      </c>
      <c r="B949" s="145" t="str">
        <f>IF(TABLAINV[[#This Row],[Z]]="","",D949&amp;"."&amp;TEXT(E949,"000")&amp;"."&amp;TEXT(F949,"000")&amp;"."&amp;TEXT(G949,"000"))</f>
        <v>MR.C01.127.002</v>
      </c>
      <c r="C949" s="146"/>
      <c r="D949" s="147" t="s">
        <v>95</v>
      </c>
      <c r="E949" s="147" t="s">
        <v>96</v>
      </c>
      <c r="F949" s="147">
        <v>127</v>
      </c>
      <c r="G949" s="147">
        <v>2</v>
      </c>
      <c r="H949" s="147">
        <v>913119</v>
      </c>
      <c r="I949" s="147" t="s">
        <v>202</v>
      </c>
      <c r="J949" s="158">
        <v>6</v>
      </c>
      <c r="K949" s="147" t="s">
        <v>64</v>
      </c>
      <c r="L949" s="148" t="s">
        <v>115</v>
      </c>
      <c r="M949" s="147" t="s">
        <v>99</v>
      </c>
      <c r="N949" s="146" t="s">
        <v>91</v>
      </c>
      <c r="O949" s="146">
        <v>6</v>
      </c>
      <c r="P949" s="148">
        <v>6</v>
      </c>
      <c r="Q949" s="148"/>
      <c r="R949" s="147"/>
      <c r="S949" s="149">
        <f>TABLAINV[[#This Row],[Conteo Físico]]-TABLAINV[[#This Row],[Cant. UND]]</f>
        <v>0</v>
      </c>
      <c r="T9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9" s="150" t="str">
        <f>IFERROR(IF(MOD(TABLAINV[[#This Row],[C]],2)=0,"PAR","IMPAR"),"Zona")</f>
        <v>IMPAR</v>
      </c>
      <c r="W949" s="151"/>
      <c r="X949" s="152">
        <f>IFERROR(IF(TABLAINV[[#This Row],[Cant. UND]]=0,TABLAINV[[#This Row],[PMV]]*TABLAINV[[#This Row],[Conteo Físico]],TABLAINV[[#This Row],[PMV]]*TABLAINV[[#This Row],[Cant. UND]]),0)</f>
        <v>0</v>
      </c>
      <c r="Y949" s="152">
        <f>IFERROR(ABS(TABLAINV[[#This Row],[PMV]]*TABLAINV[[#This Row],[Diferencia]]),0)</f>
        <v>0</v>
      </c>
      <c r="Z949" s="153">
        <f>IFERROR(VLOOKUP(TABLAINV[[#This Row],[Codigo Estado]],unds!O:P,2,0),"PEND.")</f>
        <v>2001</v>
      </c>
      <c r="AA949" s="153" t="str">
        <f t="shared" si="49"/>
        <v>CD09</v>
      </c>
      <c r="AB949" s="159">
        <f t="shared" ca="1" si="50"/>
        <v>45828</v>
      </c>
    </row>
    <row r="950" spans="1:28" s="156" customFormat="1" ht="24" customHeight="1" x14ac:dyDescent="0.2">
      <c r="A950" s="157" t="str">
        <f t="shared" si="48"/>
        <v>MRC01</v>
      </c>
      <c r="B950" s="145" t="str">
        <f>IF(TABLAINV[[#This Row],[Z]]="","",D950&amp;"."&amp;TEXT(E950,"000")&amp;"."&amp;TEXT(F950,"000")&amp;"."&amp;TEXT(G950,"000"))</f>
        <v>MR.C01.127.003</v>
      </c>
      <c r="C950" s="146"/>
      <c r="D950" s="147" t="s">
        <v>95</v>
      </c>
      <c r="E950" s="147" t="s">
        <v>96</v>
      </c>
      <c r="F950" s="147">
        <v>127</v>
      </c>
      <c r="G950" s="147">
        <v>3</v>
      </c>
      <c r="H950" s="147">
        <v>998270</v>
      </c>
      <c r="I950" s="147" t="s">
        <v>183</v>
      </c>
      <c r="J950" s="158">
        <v>15</v>
      </c>
      <c r="K950" s="147" t="s">
        <v>64</v>
      </c>
      <c r="L950" s="148" t="s">
        <v>184</v>
      </c>
      <c r="M950" s="147" t="s">
        <v>99</v>
      </c>
      <c r="N950" s="146" t="s">
        <v>91</v>
      </c>
      <c r="O950" s="146">
        <v>15</v>
      </c>
      <c r="P950" s="148">
        <v>15</v>
      </c>
      <c r="Q950" s="148"/>
      <c r="R950" s="147"/>
      <c r="S950" s="149">
        <f>TABLAINV[[#This Row],[Conteo Físico]]-TABLAINV[[#This Row],[Cant. UND]]</f>
        <v>0</v>
      </c>
      <c r="T9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0" s="150" t="str">
        <f>IFERROR(IF(MOD(TABLAINV[[#This Row],[C]],2)=0,"PAR","IMPAR"),"Zona")</f>
        <v>IMPAR</v>
      </c>
      <c r="W950" s="151"/>
      <c r="X950" s="152">
        <f>IFERROR(IF(TABLAINV[[#This Row],[Cant. UND]]=0,TABLAINV[[#This Row],[PMV]]*TABLAINV[[#This Row],[Conteo Físico]],TABLAINV[[#This Row],[PMV]]*TABLAINV[[#This Row],[Cant. UND]]),0)</f>
        <v>0</v>
      </c>
      <c r="Y950" s="152">
        <f>IFERROR(ABS(TABLAINV[[#This Row],[PMV]]*TABLAINV[[#This Row],[Diferencia]]),0)</f>
        <v>0</v>
      </c>
      <c r="Z950" s="153">
        <f>IFERROR(VLOOKUP(TABLAINV[[#This Row],[Codigo Estado]],unds!O:P,2,0),"PEND.")</f>
        <v>2001</v>
      </c>
      <c r="AA950" s="153" t="str">
        <f t="shared" si="49"/>
        <v>CD09</v>
      </c>
      <c r="AB950" s="159">
        <f t="shared" ca="1" si="50"/>
        <v>45828</v>
      </c>
    </row>
    <row r="951" spans="1:28" s="156" customFormat="1" ht="24" customHeight="1" x14ac:dyDescent="0.2">
      <c r="A951" s="157" t="str">
        <f t="shared" si="48"/>
        <v>MRC01</v>
      </c>
      <c r="B951" s="145" t="str">
        <f>IF(TABLAINV[[#This Row],[Z]]="","",D951&amp;"."&amp;TEXT(E951,"000")&amp;"."&amp;TEXT(F951,"000")&amp;"."&amp;TEXT(G951,"000"))</f>
        <v>MR.C01.128.001</v>
      </c>
      <c r="C951" s="146"/>
      <c r="D951" s="147" t="s">
        <v>95</v>
      </c>
      <c r="E951" s="147" t="s">
        <v>96</v>
      </c>
      <c r="F951" s="147">
        <v>128</v>
      </c>
      <c r="G951" s="147">
        <v>1</v>
      </c>
      <c r="H951" s="147">
        <v>558894</v>
      </c>
      <c r="I951" s="147" t="s">
        <v>203</v>
      </c>
      <c r="J951" s="158">
        <v>6</v>
      </c>
      <c r="K951" s="147" t="s">
        <v>64</v>
      </c>
      <c r="L951" s="148" t="s">
        <v>98</v>
      </c>
      <c r="M951" s="147" t="s">
        <v>99</v>
      </c>
      <c r="N951" s="146" t="s">
        <v>91</v>
      </c>
      <c r="O951" s="146">
        <v>6</v>
      </c>
      <c r="P951" s="148">
        <v>6</v>
      </c>
      <c r="Q951" s="148"/>
      <c r="R951" s="147"/>
      <c r="S951" s="149">
        <f>TABLAINV[[#This Row],[Conteo Físico]]-TABLAINV[[#This Row],[Cant. UND]]</f>
        <v>0</v>
      </c>
      <c r="T9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1" s="150" t="str">
        <f>IFERROR(IF(MOD(TABLAINV[[#This Row],[C]],2)=0,"PAR","IMPAR"),"Zona")</f>
        <v>PAR</v>
      </c>
      <c r="W951" s="151"/>
      <c r="X951" s="152">
        <f>IFERROR(IF(TABLAINV[[#This Row],[Cant. UND]]=0,TABLAINV[[#This Row],[PMV]]*TABLAINV[[#This Row],[Conteo Físico]],TABLAINV[[#This Row],[PMV]]*TABLAINV[[#This Row],[Cant. UND]]),0)</f>
        <v>0</v>
      </c>
      <c r="Y951" s="152">
        <f>IFERROR(ABS(TABLAINV[[#This Row],[PMV]]*TABLAINV[[#This Row],[Diferencia]]),0)</f>
        <v>0</v>
      </c>
      <c r="Z951" s="153">
        <f>IFERROR(VLOOKUP(TABLAINV[[#This Row],[Codigo Estado]],unds!O:P,2,0),"PEND.")</f>
        <v>2001</v>
      </c>
      <c r="AA951" s="153" t="str">
        <f t="shared" si="49"/>
        <v>CD09</v>
      </c>
      <c r="AB951" s="159">
        <f t="shared" ca="1" si="50"/>
        <v>45828</v>
      </c>
    </row>
    <row r="952" spans="1:28" s="156" customFormat="1" ht="24" customHeight="1" x14ac:dyDescent="0.2">
      <c r="A952" s="157" t="str">
        <f t="shared" si="48"/>
        <v>MRC01</v>
      </c>
      <c r="B952" s="145" t="str">
        <f>IF(TABLAINV[[#This Row],[Z]]="","",D952&amp;"."&amp;TEXT(E952,"000")&amp;"."&amp;TEXT(F952,"000")&amp;"."&amp;TEXT(G952,"000"))</f>
        <v>MR.C01.128.002</v>
      </c>
      <c r="C952" s="146"/>
      <c r="D952" s="147" t="s">
        <v>95</v>
      </c>
      <c r="E952" s="147" t="s">
        <v>96</v>
      </c>
      <c r="F952" s="147">
        <v>128</v>
      </c>
      <c r="G952" s="147">
        <v>2</v>
      </c>
      <c r="H952" s="147">
        <v>1031959</v>
      </c>
      <c r="I952" s="147" t="s">
        <v>204</v>
      </c>
      <c r="J952" s="158">
        <v>12</v>
      </c>
      <c r="K952" s="147" t="s">
        <v>64</v>
      </c>
      <c r="L952" s="148" t="s">
        <v>98</v>
      </c>
      <c r="M952" s="147" t="s">
        <v>99</v>
      </c>
      <c r="N952" s="146" t="s">
        <v>91</v>
      </c>
      <c r="O952" s="146">
        <v>12</v>
      </c>
      <c r="P952" s="148">
        <v>12</v>
      </c>
      <c r="Q952" s="148"/>
      <c r="R952" s="147"/>
      <c r="S952" s="149">
        <f>TABLAINV[[#This Row],[Conteo Físico]]-TABLAINV[[#This Row],[Cant. UND]]</f>
        <v>0</v>
      </c>
      <c r="T9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2" s="150" t="str">
        <f>IFERROR(IF(MOD(TABLAINV[[#This Row],[C]],2)=0,"PAR","IMPAR"),"Zona")</f>
        <v>PAR</v>
      </c>
      <c r="W952" s="151"/>
      <c r="X952" s="152">
        <f>IFERROR(IF(TABLAINV[[#This Row],[Cant. UND]]=0,TABLAINV[[#This Row],[PMV]]*TABLAINV[[#This Row],[Conteo Físico]],TABLAINV[[#This Row],[PMV]]*TABLAINV[[#This Row],[Cant. UND]]),0)</f>
        <v>0</v>
      </c>
      <c r="Y952" s="152">
        <f>IFERROR(ABS(TABLAINV[[#This Row],[PMV]]*TABLAINV[[#This Row],[Diferencia]]),0)</f>
        <v>0</v>
      </c>
      <c r="Z952" s="153">
        <f>IFERROR(VLOOKUP(TABLAINV[[#This Row],[Codigo Estado]],unds!O:P,2,0),"PEND.")</f>
        <v>2001</v>
      </c>
      <c r="AA952" s="153" t="str">
        <f t="shared" si="49"/>
        <v>CD09</v>
      </c>
      <c r="AB952" s="159">
        <f t="shared" ca="1" si="50"/>
        <v>45828</v>
      </c>
    </row>
    <row r="953" spans="1:28" s="156" customFormat="1" ht="24" customHeight="1" x14ac:dyDescent="0.2">
      <c r="A953" s="157" t="str">
        <f t="shared" si="48"/>
        <v>MRC01</v>
      </c>
      <c r="B953" s="145" t="str">
        <f>IF(TABLAINV[[#This Row],[Z]]="","",D953&amp;"."&amp;TEXT(E953,"000")&amp;"."&amp;TEXT(F953,"000")&amp;"."&amp;TEXT(G953,"000"))</f>
        <v>MR.C01.128.003</v>
      </c>
      <c r="C953" s="146"/>
      <c r="D953" s="147" t="s">
        <v>95</v>
      </c>
      <c r="E953" s="147" t="s">
        <v>96</v>
      </c>
      <c r="F953" s="147">
        <v>128</v>
      </c>
      <c r="G953" s="147">
        <v>3</v>
      </c>
      <c r="H953" s="147">
        <v>70128</v>
      </c>
      <c r="I953" s="147" t="s">
        <v>205</v>
      </c>
      <c r="J953" s="158">
        <v>9</v>
      </c>
      <c r="K953" s="147" t="s">
        <v>64</v>
      </c>
      <c r="L953" s="148" t="s">
        <v>115</v>
      </c>
      <c r="M953" s="147" t="s">
        <v>99</v>
      </c>
      <c r="N953" s="146" t="s">
        <v>91</v>
      </c>
      <c r="O953" s="146">
        <v>9</v>
      </c>
      <c r="P953" s="148">
        <v>9</v>
      </c>
      <c r="Q953" s="148"/>
      <c r="R953" s="147"/>
      <c r="S953" s="149">
        <f>TABLAINV[[#This Row],[Conteo Físico]]-TABLAINV[[#This Row],[Cant. UND]]</f>
        <v>0</v>
      </c>
      <c r="T9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3" s="150" t="str">
        <f>IFERROR(IF(MOD(TABLAINV[[#This Row],[C]],2)=0,"PAR","IMPAR"),"Zona")</f>
        <v>PAR</v>
      </c>
      <c r="W953" s="151"/>
      <c r="X953" s="152">
        <f>IFERROR(IF(TABLAINV[[#This Row],[Cant. UND]]=0,TABLAINV[[#This Row],[PMV]]*TABLAINV[[#This Row],[Conteo Físico]],TABLAINV[[#This Row],[PMV]]*TABLAINV[[#This Row],[Cant. UND]]),0)</f>
        <v>0</v>
      </c>
      <c r="Y953" s="152">
        <f>IFERROR(ABS(TABLAINV[[#This Row],[PMV]]*TABLAINV[[#This Row],[Diferencia]]),0)</f>
        <v>0</v>
      </c>
      <c r="Z953" s="153">
        <f>IFERROR(VLOOKUP(TABLAINV[[#This Row],[Codigo Estado]],unds!O:P,2,0),"PEND.")</f>
        <v>2001</v>
      </c>
      <c r="AA953" s="153" t="str">
        <f t="shared" si="49"/>
        <v>CD09</v>
      </c>
      <c r="AB953" s="159">
        <f t="shared" ca="1" si="50"/>
        <v>45828</v>
      </c>
    </row>
    <row r="954" spans="1:28" s="156" customFormat="1" ht="24" customHeight="1" x14ac:dyDescent="0.2">
      <c r="A954" s="157" t="str">
        <f t="shared" si="48"/>
        <v>MRC01</v>
      </c>
      <c r="B954" s="145" t="str">
        <f>IF(TABLAINV[[#This Row],[Z]]="","",D954&amp;"."&amp;TEXT(E954,"000")&amp;"."&amp;TEXT(F954,"000")&amp;"."&amp;TEXT(G954,"000"))</f>
        <v>MR.C01.128.003</v>
      </c>
      <c r="C954" s="146"/>
      <c r="D954" s="147" t="s">
        <v>95</v>
      </c>
      <c r="E954" s="147" t="s">
        <v>96</v>
      </c>
      <c r="F954" s="147">
        <v>128</v>
      </c>
      <c r="G954" s="147">
        <v>3</v>
      </c>
      <c r="H954" s="147">
        <v>750562004</v>
      </c>
      <c r="I954" s="147" t="s">
        <v>206</v>
      </c>
      <c r="J954" s="158">
        <v>10</v>
      </c>
      <c r="K954" s="147" t="s">
        <v>64</v>
      </c>
      <c r="L954" s="148" t="s">
        <v>184</v>
      </c>
      <c r="M954" s="147" t="s">
        <v>99</v>
      </c>
      <c r="N954" s="146" t="s">
        <v>91</v>
      </c>
      <c r="O954" s="146">
        <v>10</v>
      </c>
      <c r="P954" s="148">
        <v>10</v>
      </c>
      <c r="Q954" s="148"/>
      <c r="R954" s="147"/>
      <c r="S954" s="149">
        <f>TABLAINV[[#This Row],[Conteo Físico]]-TABLAINV[[#This Row],[Cant. UND]]</f>
        <v>0</v>
      </c>
      <c r="T9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4" s="150" t="str">
        <f>IFERROR(IF(MOD(TABLAINV[[#This Row],[C]],2)=0,"PAR","IMPAR"),"Zona")</f>
        <v>PAR</v>
      </c>
      <c r="W954" s="151"/>
      <c r="X954" s="152">
        <f>IFERROR(IF(TABLAINV[[#This Row],[Cant. UND]]=0,TABLAINV[[#This Row],[PMV]]*TABLAINV[[#This Row],[Conteo Físico]],TABLAINV[[#This Row],[PMV]]*TABLAINV[[#This Row],[Cant. UND]]),0)</f>
        <v>0</v>
      </c>
      <c r="Y954" s="152">
        <f>IFERROR(ABS(TABLAINV[[#This Row],[PMV]]*TABLAINV[[#This Row],[Diferencia]]),0)</f>
        <v>0</v>
      </c>
      <c r="Z954" s="153">
        <f>IFERROR(VLOOKUP(TABLAINV[[#This Row],[Codigo Estado]],unds!O:P,2,0),"PEND.")</f>
        <v>2001</v>
      </c>
      <c r="AA954" s="153" t="str">
        <f t="shared" si="49"/>
        <v>CD09</v>
      </c>
      <c r="AB954" s="159">
        <f t="shared" ca="1" si="50"/>
        <v>45828</v>
      </c>
    </row>
    <row r="955" spans="1:28" s="156" customFormat="1" ht="24" customHeight="1" x14ac:dyDescent="0.2">
      <c r="A955" s="157" t="str">
        <f t="shared" si="48"/>
        <v>MRC01</v>
      </c>
      <c r="B955" s="145" t="str">
        <f>IF(TABLAINV[[#This Row],[Z]]="","",D955&amp;"."&amp;TEXT(E955,"000")&amp;"."&amp;TEXT(F955,"000")&amp;"."&amp;TEXT(G955,"000"))</f>
        <v>MR.C01.129.001</v>
      </c>
      <c r="C955" s="146"/>
      <c r="D955" s="147" t="s">
        <v>95</v>
      </c>
      <c r="E955" s="147" t="s">
        <v>96</v>
      </c>
      <c r="F955" s="147">
        <v>129</v>
      </c>
      <c r="G955" s="147">
        <v>1</v>
      </c>
      <c r="H955" s="147">
        <v>735373004</v>
      </c>
      <c r="I955" s="147" t="s">
        <v>207</v>
      </c>
      <c r="J955" s="158">
        <v>20</v>
      </c>
      <c r="K955" s="147" t="s">
        <v>64</v>
      </c>
      <c r="L955" s="148" t="s">
        <v>113</v>
      </c>
      <c r="M955" s="147" t="s">
        <v>99</v>
      </c>
      <c r="N955" s="146" t="s">
        <v>91</v>
      </c>
      <c r="O955" s="146">
        <v>20</v>
      </c>
      <c r="P955" s="148">
        <v>20</v>
      </c>
      <c r="Q955" s="148"/>
      <c r="R955" s="147"/>
      <c r="S955" s="149">
        <f>TABLAINV[[#This Row],[Conteo Físico]]-TABLAINV[[#This Row],[Cant. UND]]</f>
        <v>0</v>
      </c>
      <c r="T9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5" s="150" t="str">
        <f>IFERROR(IF(MOD(TABLAINV[[#This Row],[C]],2)=0,"PAR","IMPAR"),"Zona")</f>
        <v>IMPAR</v>
      </c>
      <c r="W955" s="151"/>
      <c r="X955" s="152">
        <f>IFERROR(IF(TABLAINV[[#This Row],[Cant. UND]]=0,TABLAINV[[#This Row],[PMV]]*TABLAINV[[#This Row],[Conteo Físico]],TABLAINV[[#This Row],[PMV]]*TABLAINV[[#This Row],[Cant. UND]]),0)</f>
        <v>0</v>
      </c>
      <c r="Y955" s="152">
        <f>IFERROR(ABS(TABLAINV[[#This Row],[PMV]]*TABLAINV[[#This Row],[Diferencia]]),0)</f>
        <v>0</v>
      </c>
      <c r="Z955" s="153">
        <f>IFERROR(VLOOKUP(TABLAINV[[#This Row],[Codigo Estado]],unds!O:P,2,0),"PEND.")</f>
        <v>2001</v>
      </c>
      <c r="AA955" s="153" t="str">
        <f t="shared" si="49"/>
        <v>CD09</v>
      </c>
      <c r="AB955" s="159">
        <f t="shared" ca="1" si="50"/>
        <v>45828</v>
      </c>
    </row>
    <row r="956" spans="1:28" s="156" customFormat="1" ht="24" customHeight="1" x14ac:dyDescent="0.2">
      <c r="A956" s="157" t="str">
        <f t="shared" si="48"/>
        <v>MRC01</v>
      </c>
      <c r="B956" s="145" t="str">
        <f>IF(TABLAINV[[#This Row],[Z]]="","",D956&amp;"."&amp;TEXT(E956,"000")&amp;"."&amp;TEXT(F956,"000")&amp;"."&amp;TEXT(G956,"000"))</f>
        <v>MR.C01.129.002</v>
      </c>
      <c r="C956" s="146"/>
      <c r="D956" s="147" t="s">
        <v>95</v>
      </c>
      <c r="E956" s="147" t="s">
        <v>96</v>
      </c>
      <c r="F956" s="147">
        <v>129</v>
      </c>
      <c r="G956" s="147">
        <v>2</v>
      </c>
      <c r="H956" s="147">
        <v>342610</v>
      </c>
      <c r="I956" s="147" t="s">
        <v>126</v>
      </c>
      <c r="J956" s="158">
        <v>4</v>
      </c>
      <c r="K956" s="147" t="s">
        <v>64</v>
      </c>
      <c r="L956" s="148" t="s">
        <v>113</v>
      </c>
      <c r="M956" s="147" t="s">
        <v>99</v>
      </c>
      <c r="N956" s="146" t="s">
        <v>91</v>
      </c>
      <c r="O956" s="146">
        <v>4</v>
      </c>
      <c r="P956" s="148">
        <v>4</v>
      </c>
      <c r="Q956" s="148"/>
      <c r="R956" s="147"/>
      <c r="S956" s="149">
        <f>TABLAINV[[#This Row],[Conteo Físico]]-TABLAINV[[#This Row],[Cant. UND]]</f>
        <v>0</v>
      </c>
      <c r="T9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6" s="150" t="str">
        <f>IFERROR(IF(MOD(TABLAINV[[#This Row],[C]],2)=0,"PAR","IMPAR"),"Zona")</f>
        <v>IMPAR</v>
      </c>
      <c r="W956" s="151"/>
      <c r="X956" s="152">
        <f>IFERROR(IF(TABLAINV[[#This Row],[Cant. UND]]=0,TABLAINV[[#This Row],[PMV]]*TABLAINV[[#This Row],[Conteo Físico]],TABLAINV[[#This Row],[PMV]]*TABLAINV[[#This Row],[Cant. UND]]),0)</f>
        <v>0</v>
      </c>
      <c r="Y956" s="152">
        <f>IFERROR(ABS(TABLAINV[[#This Row],[PMV]]*TABLAINV[[#This Row],[Diferencia]]),0)</f>
        <v>0</v>
      </c>
      <c r="Z956" s="153">
        <f>IFERROR(VLOOKUP(TABLAINV[[#This Row],[Codigo Estado]],unds!O:P,2,0),"PEND.")</f>
        <v>2001</v>
      </c>
      <c r="AA956" s="153" t="str">
        <f t="shared" si="49"/>
        <v>CD09</v>
      </c>
      <c r="AB956" s="159">
        <f t="shared" ca="1" si="50"/>
        <v>45828</v>
      </c>
    </row>
    <row r="957" spans="1:28" s="156" customFormat="1" ht="24" customHeight="1" x14ac:dyDescent="0.2">
      <c r="A957" s="157" t="str">
        <f t="shared" si="48"/>
        <v>MRC01</v>
      </c>
      <c r="B957" s="145" t="str">
        <f>IF(TABLAINV[[#This Row],[Z]]="","",D957&amp;"."&amp;TEXT(E957,"000")&amp;"."&amp;TEXT(F957,"000")&amp;"."&amp;TEXT(G957,"000"))</f>
        <v>MR.C01.129.003</v>
      </c>
      <c r="C957" s="146"/>
      <c r="D957" s="147" t="s">
        <v>95</v>
      </c>
      <c r="E957" s="147" t="s">
        <v>96</v>
      </c>
      <c r="F957" s="147">
        <v>129</v>
      </c>
      <c r="G957" s="147">
        <v>3</v>
      </c>
      <c r="H957" s="147">
        <v>789728</v>
      </c>
      <c r="I957" s="147" t="s">
        <v>208</v>
      </c>
      <c r="J957" s="158">
        <v>11</v>
      </c>
      <c r="K957" s="147" t="s">
        <v>64</v>
      </c>
      <c r="L957" s="148" t="s">
        <v>98</v>
      </c>
      <c r="M957" s="147" t="s">
        <v>99</v>
      </c>
      <c r="N957" s="146" t="s">
        <v>91</v>
      </c>
      <c r="O957" s="146">
        <v>11</v>
      </c>
      <c r="P957" s="148">
        <v>11</v>
      </c>
      <c r="Q957" s="148"/>
      <c r="R957" s="147"/>
      <c r="S957" s="149">
        <f>TABLAINV[[#This Row],[Conteo Físico]]-TABLAINV[[#This Row],[Cant. UND]]</f>
        <v>0</v>
      </c>
      <c r="T9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7" s="150" t="str">
        <f>IFERROR(IF(MOD(TABLAINV[[#This Row],[C]],2)=0,"PAR","IMPAR"),"Zona")</f>
        <v>IMPAR</v>
      </c>
      <c r="W957" s="151"/>
      <c r="X957" s="152">
        <f>IFERROR(IF(TABLAINV[[#This Row],[Cant. UND]]=0,TABLAINV[[#This Row],[PMV]]*TABLAINV[[#This Row],[Conteo Físico]],TABLAINV[[#This Row],[PMV]]*TABLAINV[[#This Row],[Cant. UND]]),0)</f>
        <v>0</v>
      </c>
      <c r="Y957" s="152">
        <f>IFERROR(ABS(TABLAINV[[#This Row],[PMV]]*TABLAINV[[#This Row],[Diferencia]]),0)</f>
        <v>0</v>
      </c>
      <c r="Z957" s="153">
        <f>IFERROR(VLOOKUP(TABLAINV[[#This Row],[Codigo Estado]],unds!O:P,2,0),"PEND.")</f>
        <v>2001</v>
      </c>
      <c r="AA957" s="153" t="str">
        <f t="shared" si="49"/>
        <v>CD09</v>
      </c>
      <c r="AB957" s="159">
        <f t="shared" ca="1" si="50"/>
        <v>45828</v>
      </c>
    </row>
    <row r="958" spans="1:28" s="156" customFormat="1" ht="24" customHeight="1" x14ac:dyDescent="0.2">
      <c r="A958" s="157" t="str">
        <f t="shared" si="48"/>
        <v>MRC01</v>
      </c>
      <c r="B958" s="145" t="str">
        <f>IF(TABLAINV[[#This Row],[Z]]="","",D958&amp;"."&amp;TEXT(E958,"000")&amp;"."&amp;TEXT(F958,"000")&amp;"."&amp;TEXT(G958,"000"))</f>
        <v>MR.C01.130.001</v>
      </c>
      <c r="C958" s="146"/>
      <c r="D958" s="147" t="s">
        <v>95</v>
      </c>
      <c r="E958" s="147" t="s">
        <v>96</v>
      </c>
      <c r="F958" s="147">
        <v>130</v>
      </c>
      <c r="G958" s="147">
        <v>1</v>
      </c>
      <c r="H958" s="147">
        <v>49463007</v>
      </c>
      <c r="I958" s="147" t="s">
        <v>209</v>
      </c>
      <c r="J958" s="158">
        <v>24</v>
      </c>
      <c r="K958" s="147" t="s">
        <v>64</v>
      </c>
      <c r="L958" s="148" t="s">
        <v>115</v>
      </c>
      <c r="M958" s="147" t="s">
        <v>99</v>
      </c>
      <c r="N958" s="146" t="s">
        <v>91</v>
      </c>
      <c r="O958" s="146">
        <v>24</v>
      </c>
      <c r="P958" s="148">
        <v>24</v>
      </c>
      <c r="Q958" s="148"/>
      <c r="R958" s="147"/>
      <c r="S958" s="149">
        <f>TABLAINV[[#This Row],[Conteo Físico]]-TABLAINV[[#This Row],[Cant. UND]]</f>
        <v>0</v>
      </c>
      <c r="T9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8" s="150" t="str">
        <f>IFERROR(IF(MOD(TABLAINV[[#This Row],[C]],2)=0,"PAR","IMPAR"),"Zona")</f>
        <v>PAR</v>
      </c>
      <c r="W958" s="151"/>
      <c r="X958" s="152">
        <f>IFERROR(IF(TABLAINV[[#This Row],[Cant. UND]]=0,TABLAINV[[#This Row],[PMV]]*TABLAINV[[#This Row],[Conteo Físico]],TABLAINV[[#This Row],[PMV]]*TABLAINV[[#This Row],[Cant. UND]]),0)</f>
        <v>0</v>
      </c>
      <c r="Y958" s="152">
        <f>IFERROR(ABS(TABLAINV[[#This Row],[PMV]]*TABLAINV[[#This Row],[Diferencia]]),0)</f>
        <v>0</v>
      </c>
      <c r="Z958" s="153">
        <f>IFERROR(VLOOKUP(TABLAINV[[#This Row],[Codigo Estado]],unds!O:P,2,0),"PEND.")</f>
        <v>2001</v>
      </c>
      <c r="AA958" s="153" t="str">
        <f t="shared" si="49"/>
        <v>CD09</v>
      </c>
      <c r="AB958" s="159">
        <f t="shared" ca="1" si="50"/>
        <v>45828</v>
      </c>
    </row>
    <row r="959" spans="1:28" s="156" customFormat="1" ht="24" customHeight="1" x14ac:dyDescent="0.2">
      <c r="A959" s="157" t="str">
        <f t="shared" si="48"/>
        <v>MRC01</v>
      </c>
      <c r="B959" s="145" t="str">
        <f>IF(TABLAINV[[#This Row],[Z]]="","",D959&amp;"."&amp;TEXT(E959,"000")&amp;"."&amp;TEXT(F959,"000")&amp;"."&amp;TEXT(G959,"000"))</f>
        <v>MR.C01.130.001</v>
      </c>
      <c r="C959" s="146"/>
      <c r="D959" s="147" t="s">
        <v>95</v>
      </c>
      <c r="E959" s="147" t="s">
        <v>96</v>
      </c>
      <c r="F959" s="147">
        <v>130</v>
      </c>
      <c r="G959" s="147">
        <v>1</v>
      </c>
      <c r="H959" s="147">
        <v>735373006</v>
      </c>
      <c r="I959" s="147" t="s">
        <v>210</v>
      </c>
      <c r="J959" s="158">
        <v>4</v>
      </c>
      <c r="K959" s="147" t="s">
        <v>64</v>
      </c>
      <c r="L959" s="148" t="s">
        <v>113</v>
      </c>
      <c r="M959" s="147" t="s">
        <v>99</v>
      </c>
      <c r="N959" s="146" t="s">
        <v>91</v>
      </c>
      <c r="O959" s="146">
        <v>4</v>
      </c>
      <c r="P959" s="148">
        <v>4</v>
      </c>
      <c r="Q959" s="148"/>
      <c r="R959" s="147"/>
      <c r="S959" s="149">
        <f>TABLAINV[[#This Row],[Conteo Físico]]-TABLAINV[[#This Row],[Cant. UND]]</f>
        <v>0</v>
      </c>
      <c r="T9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9" s="150" t="str">
        <f>IFERROR(IF(MOD(TABLAINV[[#This Row],[C]],2)=0,"PAR","IMPAR"),"Zona")</f>
        <v>PAR</v>
      </c>
      <c r="W959" s="151"/>
      <c r="X959" s="152">
        <f>IFERROR(IF(TABLAINV[[#This Row],[Cant. UND]]=0,TABLAINV[[#This Row],[PMV]]*TABLAINV[[#This Row],[Conteo Físico]],TABLAINV[[#This Row],[PMV]]*TABLAINV[[#This Row],[Cant. UND]]),0)</f>
        <v>0</v>
      </c>
      <c r="Y959" s="152">
        <f>IFERROR(ABS(TABLAINV[[#This Row],[PMV]]*TABLAINV[[#This Row],[Diferencia]]),0)</f>
        <v>0</v>
      </c>
      <c r="Z959" s="153">
        <f>IFERROR(VLOOKUP(TABLAINV[[#This Row],[Codigo Estado]],unds!O:P,2,0),"PEND.")</f>
        <v>2001</v>
      </c>
      <c r="AA959" s="153" t="str">
        <f t="shared" si="49"/>
        <v>CD09</v>
      </c>
      <c r="AB959" s="159">
        <f t="shared" ca="1" si="50"/>
        <v>45828</v>
      </c>
    </row>
    <row r="960" spans="1:28" s="156" customFormat="1" ht="24" customHeight="1" x14ac:dyDescent="0.2">
      <c r="A960" s="157" t="str">
        <f t="shared" si="48"/>
        <v>MRC01</v>
      </c>
      <c r="B960" s="145" t="str">
        <f>IF(TABLAINV[[#This Row],[Z]]="","",D960&amp;"."&amp;TEXT(E960,"000")&amp;"."&amp;TEXT(F960,"000")&amp;"."&amp;TEXT(G960,"000"))</f>
        <v>MR.C01.130.002</v>
      </c>
      <c r="C960" s="146"/>
      <c r="D960" s="147" t="s">
        <v>95</v>
      </c>
      <c r="E960" s="147" t="s">
        <v>96</v>
      </c>
      <c r="F960" s="147">
        <v>130</v>
      </c>
      <c r="G960" s="147">
        <v>2</v>
      </c>
      <c r="H960" s="147">
        <v>562745</v>
      </c>
      <c r="I960" s="147" t="s">
        <v>211</v>
      </c>
      <c r="J960" s="158">
        <v>2</v>
      </c>
      <c r="K960" s="147" t="s">
        <v>64</v>
      </c>
      <c r="L960" s="148" t="s">
        <v>212</v>
      </c>
      <c r="M960" s="147" t="s">
        <v>99</v>
      </c>
      <c r="N960" s="146" t="s">
        <v>91</v>
      </c>
      <c r="O960" s="146">
        <v>2</v>
      </c>
      <c r="P960" s="148">
        <v>2</v>
      </c>
      <c r="Q960" s="148"/>
      <c r="R960" s="147"/>
      <c r="S960" s="149">
        <f>TABLAINV[[#This Row],[Conteo Físico]]-TABLAINV[[#This Row],[Cant. UND]]</f>
        <v>0</v>
      </c>
      <c r="T9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0" s="150" t="str">
        <f>IFERROR(IF(MOD(TABLAINV[[#This Row],[C]],2)=0,"PAR","IMPAR"),"Zona")</f>
        <v>PAR</v>
      </c>
      <c r="W960" s="151"/>
      <c r="X960" s="152">
        <f>IFERROR(IF(TABLAINV[[#This Row],[Cant. UND]]=0,TABLAINV[[#This Row],[PMV]]*TABLAINV[[#This Row],[Conteo Físico]],TABLAINV[[#This Row],[PMV]]*TABLAINV[[#This Row],[Cant. UND]]),0)</f>
        <v>0</v>
      </c>
      <c r="Y960" s="152">
        <f>IFERROR(ABS(TABLAINV[[#This Row],[PMV]]*TABLAINV[[#This Row],[Diferencia]]),0)</f>
        <v>0</v>
      </c>
      <c r="Z960" s="153">
        <f>IFERROR(VLOOKUP(TABLAINV[[#This Row],[Codigo Estado]],unds!O:P,2,0),"PEND.")</f>
        <v>2001</v>
      </c>
      <c r="AA960" s="153" t="str">
        <f t="shared" si="49"/>
        <v>CD09</v>
      </c>
      <c r="AB960" s="159">
        <f t="shared" ca="1" si="50"/>
        <v>45828</v>
      </c>
    </row>
    <row r="961" spans="1:28" s="156" customFormat="1" ht="24" customHeight="1" x14ac:dyDescent="0.2">
      <c r="A961" s="157" t="str">
        <f t="shared" si="48"/>
        <v>MRC01</v>
      </c>
      <c r="B961" s="145" t="str">
        <f>IF(TABLAINV[[#This Row],[Z]]="","",D961&amp;"."&amp;TEXT(E961,"000")&amp;"."&amp;TEXT(F961,"000")&amp;"."&amp;TEXT(G961,"000"))</f>
        <v>MR.C01.130.002</v>
      </c>
      <c r="C961" s="146"/>
      <c r="D961" s="147" t="s">
        <v>95</v>
      </c>
      <c r="E961" s="147" t="s">
        <v>96</v>
      </c>
      <c r="F961" s="147">
        <v>130</v>
      </c>
      <c r="G961" s="147">
        <v>2</v>
      </c>
      <c r="H961" s="147">
        <v>735373006</v>
      </c>
      <c r="I961" s="147" t="s">
        <v>210</v>
      </c>
      <c r="J961" s="158">
        <v>8</v>
      </c>
      <c r="K961" s="147" t="s">
        <v>64</v>
      </c>
      <c r="L961" s="148" t="s">
        <v>113</v>
      </c>
      <c r="M961" s="147" t="s">
        <v>99</v>
      </c>
      <c r="N961" s="146" t="s">
        <v>91</v>
      </c>
      <c r="O961" s="146">
        <v>8</v>
      </c>
      <c r="P961" s="148">
        <v>8</v>
      </c>
      <c r="Q961" s="148"/>
      <c r="R961" s="147"/>
      <c r="S961" s="149">
        <f>TABLAINV[[#This Row],[Conteo Físico]]-TABLAINV[[#This Row],[Cant. UND]]</f>
        <v>0</v>
      </c>
      <c r="T9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1" s="150" t="str">
        <f>IFERROR(IF(MOD(TABLAINV[[#This Row],[C]],2)=0,"PAR","IMPAR"),"Zona")</f>
        <v>PAR</v>
      </c>
      <c r="W961" s="151"/>
      <c r="X961" s="152">
        <f>IFERROR(IF(TABLAINV[[#This Row],[Cant. UND]]=0,TABLAINV[[#This Row],[PMV]]*TABLAINV[[#This Row],[Conteo Físico]],TABLAINV[[#This Row],[PMV]]*TABLAINV[[#This Row],[Cant. UND]]),0)</f>
        <v>0</v>
      </c>
      <c r="Y961" s="152">
        <f>IFERROR(ABS(TABLAINV[[#This Row],[PMV]]*TABLAINV[[#This Row],[Diferencia]]),0)</f>
        <v>0</v>
      </c>
      <c r="Z961" s="153">
        <f>IFERROR(VLOOKUP(TABLAINV[[#This Row],[Codigo Estado]],unds!O:P,2,0),"PEND.")</f>
        <v>2001</v>
      </c>
      <c r="AA961" s="153" t="str">
        <f t="shared" si="49"/>
        <v>CD09</v>
      </c>
      <c r="AB961" s="159">
        <f t="shared" ca="1" si="50"/>
        <v>45828</v>
      </c>
    </row>
    <row r="962" spans="1:28" s="156" customFormat="1" ht="24" customHeight="1" x14ac:dyDescent="0.2">
      <c r="A962" s="157" t="str">
        <f t="shared" si="48"/>
        <v>MRC01</v>
      </c>
      <c r="B962" s="145" t="str">
        <f>IF(TABLAINV[[#This Row],[Z]]="","",D962&amp;"."&amp;TEXT(E962,"000")&amp;"."&amp;TEXT(F962,"000")&amp;"."&amp;TEXT(G962,"000"))</f>
        <v>MR.C01.130.003</v>
      </c>
      <c r="C962" s="146"/>
      <c r="D962" s="147" t="s">
        <v>95</v>
      </c>
      <c r="E962" s="147" t="s">
        <v>96</v>
      </c>
      <c r="F962" s="147">
        <v>130</v>
      </c>
      <c r="G962" s="147">
        <v>3</v>
      </c>
      <c r="H962" s="147">
        <v>4762</v>
      </c>
      <c r="I962" s="147" t="s">
        <v>213</v>
      </c>
      <c r="J962" s="158">
        <v>34</v>
      </c>
      <c r="K962" s="147" t="s">
        <v>64</v>
      </c>
      <c r="L962" s="148" t="s">
        <v>161</v>
      </c>
      <c r="M962" s="147" t="s">
        <v>99</v>
      </c>
      <c r="N962" s="146" t="s">
        <v>91</v>
      </c>
      <c r="O962" s="146">
        <v>34</v>
      </c>
      <c r="P962" s="148">
        <v>34</v>
      </c>
      <c r="Q962" s="148"/>
      <c r="R962" s="147"/>
      <c r="S962" s="149">
        <f>TABLAINV[[#This Row],[Conteo Físico]]-TABLAINV[[#This Row],[Cant. UND]]</f>
        <v>0</v>
      </c>
      <c r="T9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2" s="150" t="str">
        <f>IFERROR(IF(MOD(TABLAINV[[#This Row],[C]],2)=0,"PAR","IMPAR"),"Zona")</f>
        <v>PAR</v>
      </c>
      <c r="W962" s="151"/>
      <c r="X962" s="152">
        <f>IFERROR(IF(TABLAINV[[#This Row],[Cant. UND]]=0,TABLAINV[[#This Row],[PMV]]*TABLAINV[[#This Row],[Conteo Físico]],TABLAINV[[#This Row],[PMV]]*TABLAINV[[#This Row],[Cant. UND]]),0)</f>
        <v>0</v>
      </c>
      <c r="Y962" s="152">
        <f>IFERROR(ABS(TABLAINV[[#This Row],[PMV]]*TABLAINV[[#This Row],[Diferencia]]),0)</f>
        <v>0</v>
      </c>
      <c r="Z962" s="153">
        <f>IFERROR(VLOOKUP(TABLAINV[[#This Row],[Codigo Estado]],unds!O:P,2,0),"PEND.")</f>
        <v>2001</v>
      </c>
      <c r="AA962" s="153" t="str">
        <f t="shared" si="49"/>
        <v>CD09</v>
      </c>
      <c r="AB962" s="159">
        <f t="shared" ca="1" si="50"/>
        <v>45828</v>
      </c>
    </row>
    <row r="963" spans="1:28" s="156" customFormat="1" ht="24" customHeight="1" x14ac:dyDescent="0.2">
      <c r="A963" s="157" t="str">
        <f t="shared" si="48"/>
        <v>MRC01</v>
      </c>
      <c r="B963" s="145" t="str">
        <f>IF(TABLAINV[[#This Row],[Z]]="","",D963&amp;"."&amp;TEXT(E963,"000")&amp;"."&amp;TEXT(F963,"000")&amp;"."&amp;TEXT(G963,"000"))</f>
        <v>MR.C01.130.003</v>
      </c>
      <c r="C963" s="146"/>
      <c r="D963" s="147" t="s">
        <v>95</v>
      </c>
      <c r="E963" s="147" t="s">
        <v>96</v>
      </c>
      <c r="F963" s="147">
        <v>130</v>
      </c>
      <c r="G963" s="147">
        <v>3</v>
      </c>
      <c r="H963" s="147">
        <v>531750</v>
      </c>
      <c r="I963" s="147" t="s">
        <v>214</v>
      </c>
      <c r="J963" s="158">
        <v>6</v>
      </c>
      <c r="K963" s="147" t="s">
        <v>64</v>
      </c>
      <c r="L963" s="148" t="s">
        <v>115</v>
      </c>
      <c r="M963" s="147" t="s">
        <v>99</v>
      </c>
      <c r="N963" s="146" t="s">
        <v>91</v>
      </c>
      <c r="O963" s="146">
        <v>6</v>
      </c>
      <c r="P963" s="148">
        <v>6</v>
      </c>
      <c r="Q963" s="148"/>
      <c r="R963" s="147"/>
      <c r="S963" s="149">
        <f>TABLAINV[[#This Row],[Conteo Físico]]-TABLAINV[[#This Row],[Cant. UND]]</f>
        <v>0</v>
      </c>
      <c r="T9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3" s="150" t="str">
        <f>IFERROR(IF(MOD(TABLAINV[[#This Row],[C]],2)=0,"PAR","IMPAR"),"Zona")</f>
        <v>PAR</v>
      </c>
      <c r="W963" s="151"/>
      <c r="X963" s="152">
        <f>IFERROR(IF(TABLAINV[[#This Row],[Cant. UND]]=0,TABLAINV[[#This Row],[PMV]]*TABLAINV[[#This Row],[Conteo Físico]],TABLAINV[[#This Row],[PMV]]*TABLAINV[[#This Row],[Cant. UND]]),0)</f>
        <v>0</v>
      </c>
      <c r="Y963" s="152">
        <f>IFERROR(ABS(TABLAINV[[#This Row],[PMV]]*TABLAINV[[#This Row],[Diferencia]]),0)</f>
        <v>0</v>
      </c>
      <c r="Z963" s="153">
        <f>IFERROR(VLOOKUP(TABLAINV[[#This Row],[Codigo Estado]],unds!O:P,2,0),"PEND.")</f>
        <v>2001</v>
      </c>
      <c r="AA963" s="153" t="str">
        <f t="shared" si="49"/>
        <v>CD09</v>
      </c>
      <c r="AB963" s="159">
        <f t="shared" ca="1" si="50"/>
        <v>45828</v>
      </c>
    </row>
    <row r="964" spans="1:28" s="156" customFormat="1" ht="24" customHeight="1" x14ac:dyDescent="0.2">
      <c r="A964" s="157" t="str">
        <f t="shared" si="48"/>
        <v>MRC01</v>
      </c>
      <c r="B964" s="145" t="str">
        <f>IF(TABLAINV[[#This Row],[Z]]="","",D964&amp;"."&amp;TEXT(E964,"000")&amp;"."&amp;TEXT(F964,"000")&amp;"."&amp;TEXT(G964,"000"))</f>
        <v>MR.C01.130.003</v>
      </c>
      <c r="C964" s="146"/>
      <c r="D964" s="147" t="s">
        <v>95</v>
      </c>
      <c r="E964" s="147" t="s">
        <v>96</v>
      </c>
      <c r="F964" s="147">
        <v>130</v>
      </c>
      <c r="G964" s="147">
        <v>3</v>
      </c>
      <c r="H964" s="147">
        <v>533047009</v>
      </c>
      <c r="I964" s="147" t="s">
        <v>215</v>
      </c>
      <c r="J964" s="158">
        <v>20</v>
      </c>
      <c r="K964" s="147" t="s">
        <v>64</v>
      </c>
      <c r="L964" s="148" t="s">
        <v>108</v>
      </c>
      <c r="M964" s="147" t="s">
        <v>99</v>
      </c>
      <c r="N964" s="146" t="s">
        <v>91</v>
      </c>
      <c r="O964" s="146">
        <v>20</v>
      </c>
      <c r="P964" s="148">
        <v>20</v>
      </c>
      <c r="Q964" s="148"/>
      <c r="R964" s="147"/>
      <c r="S964" s="149">
        <f>TABLAINV[[#This Row],[Conteo Físico]]-TABLAINV[[#This Row],[Cant. UND]]</f>
        <v>0</v>
      </c>
      <c r="T9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4" s="150" t="str">
        <f>IFERROR(IF(MOD(TABLAINV[[#This Row],[C]],2)=0,"PAR","IMPAR"),"Zona")</f>
        <v>PAR</v>
      </c>
      <c r="W964" s="151"/>
      <c r="X964" s="152">
        <f>IFERROR(IF(TABLAINV[[#This Row],[Cant. UND]]=0,TABLAINV[[#This Row],[PMV]]*TABLAINV[[#This Row],[Conteo Físico]],TABLAINV[[#This Row],[PMV]]*TABLAINV[[#This Row],[Cant. UND]]),0)</f>
        <v>0</v>
      </c>
      <c r="Y964" s="152">
        <f>IFERROR(ABS(TABLAINV[[#This Row],[PMV]]*TABLAINV[[#This Row],[Diferencia]]),0)</f>
        <v>0</v>
      </c>
      <c r="Z964" s="153">
        <f>IFERROR(VLOOKUP(TABLAINV[[#This Row],[Codigo Estado]],unds!O:P,2,0),"PEND.")</f>
        <v>2001</v>
      </c>
      <c r="AA964" s="153" t="str">
        <f t="shared" si="49"/>
        <v>CD09</v>
      </c>
      <c r="AB964" s="159">
        <f t="shared" ca="1" si="50"/>
        <v>45828</v>
      </c>
    </row>
    <row r="965" spans="1:28" s="156" customFormat="1" ht="24" customHeight="1" x14ac:dyDescent="0.2">
      <c r="A965" s="157" t="str">
        <f t="shared" si="48"/>
        <v>MRC01</v>
      </c>
      <c r="B965" s="145" t="str">
        <f>IF(TABLAINV[[#This Row],[Z]]="","",D965&amp;"."&amp;TEXT(E965,"000")&amp;"."&amp;TEXT(F965,"000")&amp;"."&amp;TEXT(G965,"000"))</f>
        <v>MR.C01.135.001</v>
      </c>
      <c r="C965" s="146"/>
      <c r="D965" s="147" t="s">
        <v>95</v>
      </c>
      <c r="E965" s="147" t="s">
        <v>96</v>
      </c>
      <c r="F965" s="147">
        <v>135</v>
      </c>
      <c r="G965" s="147">
        <v>1</v>
      </c>
      <c r="H965" s="147">
        <v>203747</v>
      </c>
      <c r="I965" s="147" t="s">
        <v>216</v>
      </c>
      <c r="J965" s="158">
        <v>4</v>
      </c>
      <c r="K965" s="147" t="s">
        <v>64</v>
      </c>
      <c r="L965" s="148" t="s">
        <v>115</v>
      </c>
      <c r="M965" s="147" t="s">
        <v>99</v>
      </c>
      <c r="N965" s="146" t="s">
        <v>91</v>
      </c>
      <c r="O965" s="146">
        <v>4</v>
      </c>
      <c r="P965" s="148">
        <v>4</v>
      </c>
      <c r="Q965" s="148"/>
      <c r="R965" s="147"/>
      <c r="S965" s="149">
        <f>TABLAINV[[#This Row],[Conteo Físico]]-TABLAINV[[#This Row],[Cant. UND]]</f>
        <v>0</v>
      </c>
      <c r="T9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5" s="150" t="str">
        <f>IFERROR(IF(MOD(TABLAINV[[#This Row],[C]],2)=0,"PAR","IMPAR"),"Zona")</f>
        <v>IMPAR</v>
      </c>
      <c r="W965" s="151"/>
      <c r="X965" s="152">
        <f>IFERROR(IF(TABLAINV[[#This Row],[Cant. UND]]=0,TABLAINV[[#This Row],[PMV]]*TABLAINV[[#This Row],[Conteo Físico]],TABLAINV[[#This Row],[PMV]]*TABLAINV[[#This Row],[Cant. UND]]),0)</f>
        <v>0</v>
      </c>
      <c r="Y965" s="152">
        <f>IFERROR(ABS(TABLAINV[[#This Row],[PMV]]*TABLAINV[[#This Row],[Diferencia]]),0)</f>
        <v>0</v>
      </c>
      <c r="Z965" s="153">
        <f>IFERROR(VLOOKUP(TABLAINV[[#This Row],[Codigo Estado]],unds!O:P,2,0),"PEND.")</f>
        <v>2001</v>
      </c>
      <c r="AA965" s="153" t="str">
        <f t="shared" si="49"/>
        <v>CD09</v>
      </c>
      <c r="AB965" s="159">
        <f t="shared" ca="1" si="50"/>
        <v>45828</v>
      </c>
    </row>
    <row r="966" spans="1:28" s="156" customFormat="1" ht="24" customHeight="1" x14ac:dyDescent="0.2">
      <c r="A966" s="157" t="str">
        <f t="shared" si="48"/>
        <v>MRC01</v>
      </c>
      <c r="B966" s="145" t="str">
        <f>IF(TABLAINV[[#This Row],[Z]]="","",D966&amp;"."&amp;TEXT(E966,"000")&amp;"."&amp;TEXT(F966,"000")&amp;"."&amp;TEXT(G966,"000"))</f>
        <v>MR.C01.135.001</v>
      </c>
      <c r="C966" s="146"/>
      <c r="D966" s="147" t="s">
        <v>95</v>
      </c>
      <c r="E966" s="147" t="s">
        <v>96</v>
      </c>
      <c r="F966" s="147">
        <v>135</v>
      </c>
      <c r="G966" s="147">
        <v>1</v>
      </c>
      <c r="H966" s="147">
        <v>4234</v>
      </c>
      <c r="I966" s="147" t="s">
        <v>217</v>
      </c>
      <c r="J966" s="158">
        <v>6</v>
      </c>
      <c r="K966" s="147" t="s">
        <v>64</v>
      </c>
      <c r="L966" s="148" t="s">
        <v>218</v>
      </c>
      <c r="M966" s="147" t="s">
        <v>99</v>
      </c>
      <c r="N966" s="146" t="s">
        <v>91</v>
      </c>
      <c r="O966" s="146">
        <v>6</v>
      </c>
      <c r="P966" s="148">
        <v>6</v>
      </c>
      <c r="Q966" s="148"/>
      <c r="R966" s="147"/>
      <c r="S966" s="149">
        <f>TABLAINV[[#This Row],[Conteo Físico]]-TABLAINV[[#This Row],[Cant. UND]]</f>
        <v>0</v>
      </c>
      <c r="T9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6" s="150" t="str">
        <f>IFERROR(IF(MOD(TABLAINV[[#This Row],[C]],2)=0,"PAR","IMPAR"),"Zona")</f>
        <v>IMPAR</v>
      </c>
      <c r="W966" s="151"/>
      <c r="X966" s="152">
        <f>IFERROR(IF(TABLAINV[[#This Row],[Cant. UND]]=0,TABLAINV[[#This Row],[PMV]]*TABLAINV[[#This Row],[Conteo Físico]],TABLAINV[[#This Row],[PMV]]*TABLAINV[[#This Row],[Cant. UND]]),0)</f>
        <v>0</v>
      </c>
      <c r="Y966" s="152">
        <f>IFERROR(ABS(TABLAINV[[#This Row],[PMV]]*TABLAINV[[#This Row],[Diferencia]]),0)</f>
        <v>0</v>
      </c>
      <c r="Z966" s="153">
        <f>IFERROR(VLOOKUP(TABLAINV[[#This Row],[Codigo Estado]],unds!O:P,2,0),"PEND.")</f>
        <v>2001</v>
      </c>
      <c r="AA966" s="153" t="str">
        <f t="shared" si="49"/>
        <v>CD09</v>
      </c>
      <c r="AB966" s="159">
        <f t="shared" ca="1" si="50"/>
        <v>45828</v>
      </c>
    </row>
    <row r="967" spans="1:28" s="156" customFormat="1" ht="24" customHeight="1" x14ac:dyDescent="0.2">
      <c r="A967" s="157" t="str">
        <f t="shared" si="48"/>
        <v>MRC01</v>
      </c>
      <c r="B967" s="145" t="str">
        <f>IF(TABLAINV[[#This Row],[Z]]="","",D967&amp;"."&amp;TEXT(E967,"000")&amp;"."&amp;TEXT(F967,"000")&amp;"."&amp;TEXT(G967,"000"))</f>
        <v>MR.C01.135.001</v>
      </c>
      <c r="C967" s="146"/>
      <c r="D967" s="147" t="s">
        <v>95</v>
      </c>
      <c r="E967" s="147" t="s">
        <v>96</v>
      </c>
      <c r="F967" s="147">
        <v>135</v>
      </c>
      <c r="G967" s="147">
        <v>1</v>
      </c>
      <c r="H967" s="147">
        <v>735373004</v>
      </c>
      <c r="I967" s="147" t="s">
        <v>207</v>
      </c>
      <c r="J967" s="158">
        <v>2</v>
      </c>
      <c r="K967" s="147" t="s">
        <v>64</v>
      </c>
      <c r="L967" s="148" t="s">
        <v>113</v>
      </c>
      <c r="M967" s="147" t="s">
        <v>99</v>
      </c>
      <c r="N967" s="146" t="s">
        <v>91</v>
      </c>
      <c r="O967" s="146">
        <v>2</v>
      </c>
      <c r="P967" s="148">
        <v>2</v>
      </c>
      <c r="Q967" s="148"/>
      <c r="R967" s="147"/>
      <c r="S967" s="149">
        <f>TABLAINV[[#This Row],[Conteo Físico]]-TABLAINV[[#This Row],[Cant. UND]]</f>
        <v>0</v>
      </c>
      <c r="T9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7" s="150" t="str">
        <f>IFERROR(IF(MOD(TABLAINV[[#This Row],[C]],2)=0,"PAR","IMPAR"),"Zona")</f>
        <v>IMPAR</v>
      </c>
      <c r="W967" s="151"/>
      <c r="X967" s="152">
        <f>IFERROR(IF(TABLAINV[[#This Row],[Cant. UND]]=0,TABLAINV[[#This Row],[PMV]]*TABLAINV[[#This Row],[Conteo Físico]],TABLAINV[[#This Row],[PMV]]*TABLAINV[[#This Row],[Cant. UND]]),0)</f>
        <v>0</v>
      </c>
      <c r="Y967" s="152">
        <f>IFERROR(ABS(TABLAINV[[#This Row],[PMV]]*TABLAINV[[#This Row],[Diferencia]]),0)</f>
        <v>0</v>
      </c>
      <c r="Z967" s="153">
        <f>IFERROR(VLOOKUP(TABLAINV[[#This Row],[Codigo Estado]],unds!O:P,2,0),"PEND.")</f>
        <v>2001</v>
      </c>
      <c r="AA967" s="153" t="str">
        <f t="shared" si="49"/>
        <v>CD09</v>
      </c>
      <c r="AB967" s="159">
        <f t="shared" ca="1" si="50"/>
        <v>45828</v>
      </c>
    </row>
    <row r="968" spans="1:28" s="156" customFormat="1" ht="24" customHeight="1" x14ac:dyDescent="0.2">
      <c r="A968" s="157" t="str">
        <f t="shared" si="48"/>
        <v>MRC01</v>
      </c>
      <c r="B968" s="145" t="str">
        <f>IF(TABLAINV[[#This Row],[Z]]="","",D968&amp;"."&amp;TEXT(E968,"000")&amp;"."&amp;TEXT(F968,"000")&amp;"."&amp;TEXT(G968,"000"))</f>
        <v>MR.C01.135.002</v>
      </c>
      <c r="C968" s="146"/>
      <c r="D968" s="147" t="s">
        <v>95</v>
      </c>
      <c r="E968" s="147" t="s">
        <v>96</v>
      </c>
      <c r="F968" s="147">
        <v>135</v>
      </c>
      <c r="G968" s="147">
        <v>2</v>
      </c>
      <c r="H968" s="147">
        <v>373213</v>
      </c>
      <c r="I968" s="147" t="s">
        <v>219</v>
      </c>
      <c r="J968" s="158">
        <v>2</v>
      </c>
      <c r="K968" s="147" t="s">
        <v>64</v>
      </c>
      <c r="L968" s="148" t="s">
        <v>98</v>
      </c>
      <c r="M968" s="147" t="s">
        <v>99</v>
      </c>
      <c r="N968" s="146" t="s">
        <v>91</v>
      </c>
      <c r="O968" s="146">
        <v>2</v>
      </c>
      <c r="P968" s="148">
        <v>2</v>
      </c>
      <c r="Q968" s="148"/>
      <c r="R968" s="147"/>
      <c r="S968" s="149">
        <f>TABLAINV[[#This Row],[Conteo Físico]]-TABLAINV[[#This Row],[Cant. UND]]</f>
        <v>0</v>
      </c>
      <c r="T9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8" s="150" t="str">
        <f>IFERROR(IF(MOD(TABLAINV[[#This Row],[C]],2)=0,"PAR","IMPAR"),"Zona")</f>
        <v>IMPAR</v>
      </c>
      <c r="W968" s="151"/>
      <c r="X968" s="152">
        <f>IFERROR(IF(TABLAINV[[#This Row],[Cant. UND]]=0,TABLAINV[[#This Row],[PMV]]*TABLAINV[[#This Row],[Conteo Físico]],TABLAINV[[#This Row],[PMV]]*TABLAINV[[#This Row],[Cant. UND]]),0)</f>
        <v>0</v>
      </c>
      <c r="Y968" s="152">
        <f>IFERROR(ABS(TABLAINV[[#This Row],[PMV]]*TABLAINV[[#This Row],[Diferencia]]),0)</f>
        <v>0</v>
      </c>
      <c r="Z968" s="153">
        <f>IFERROR(VLOOKUP(TABLAINV[[#This Row],[Codigo Estado]],unds!O:P,2,0),"PEND.")</f>
        <v>2001</v>
      </c>
      <c r="AA968" s="153" t="str">
        <f t="shared" si="49"/>
        <v>CD09</v>
      </c>
      <c r="AB968" s="159">
        <f t="shared" ca="1" si="50"/>
        <v>45828</v>
      </c>
    </row>
    <row r="969" spans="1:28" s="156" customFormat="1" ht="24" customHeight="1" x14ac:dyDescent="0.2">
      <c r="A969" s="157" t="str">
        <f t="shared" si="48"/>
        <v>MRC01</v>
      </c>
      <c r="B969" s="145" t="str">
        <f>IF(TABLAINV[[#This Row],[Z]]="","",D969&amp;"."&amp;TEXT(E969,"000")&amp;"."&amp;TEXT(F969,"000")&amp;"."&amp;TEXT(G969,"000"))</f>
        <v>MR.C01.135.002</v>
      </c>
      <c r="C969" s="146"/>
      <c r="D969" s="147" t="s">
        <v>95</v>
      </c>
      <c r="E969" s="147" t="s">
        <v>96</v>
      </c>
      <c r="F969" s="147">
        <v>135</v>
      </c>
      <c r="G969" s="147">
        <v>2</v>
      </c>
      <c r="H969" s="147">
        <v>4727</v>
      </c>
      <c r="I969" s="147" t="s">
        <v>220</v>
      </c>
      <c r="J969" s="158">
        <v>12</v>
      </c>
      <c r="K969" s="147" t="s">
        <v>64</v>
      </c>
      <c r="L969" s="148" t="s">
        <v>221</v>
      </c>
      <c r="M969" s="147" t="s">
        <v>99</v>
      </c>
      <c r="N969" s="146" t="s">
        <v>91</v>
      </c>
      <c r="O969" s="146">
        <v>12</v>
      </c>
      <c r="P969" s="148">
        <v>12</v>
      </c>
      <c r="Q969" s="148"/>
      <c r="R969" s="147"/>
      <c r="S969" s="149">
        <f>TABLAINV[[#This Row],[Conteo Físico]]-TABLAINV[[#This Row],[Cant. UND]]</f>
        <v>0</v>
      </c>
      <c r="T9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9" s="150" t="str">
        <f>IFERROR(IF(MOD(TABLAINV[[#This Row],[C]],2)=0,"PAR","IMPAR"),"Zona")</f>
        <v>IMPAR</v>
      </c>
      <c r="W969" s="151"/>
      <c r="X969" s="152">
        <f>IFERROR(IF(TABLAINV[[#This Row],[Cant. UND]]=0,TABLAINV[[#This Row],[PMV]]*TABLAINV[[#This Row],[Conteo Físico]],TABLAINV[[#This Row],[PMV]]*TABLAINV[[#This Row],[Cant. UND]]),0)</f>
        <v>0</v>
      </c>
      <c r="Y969" s="152">
        <f>IFERROR(ABS(TABLAINV[[#This Row],[PMV]]*TABLAINV[[#This Row],[Diferencia]]),0)</f>
        <v>0</v>
      </c>
      <c r="Z969" s="153">
        <f>IFERROR(VLOOKUP(TABLAINV[[#This Row],[Codigo Estado]],unds!O:P,2,0),"PEND.")</f>
        <v>2001</v>
      </c>
      <c r="AA969" s="153" t="str">
        <f t="shared" si="49"/>
        <v>CD09</v>
      </c>
      <c r="AB969" s="159">
        <f t="shared" ca="1" si="50"/>
        <v>45828</v>
      </c>
    </row>
    <row r="970" spans="1:28" s="156" customFormat="1" ht="24" customHeight="1" x14ac:dyDescent="0.2">
      <c r="A970" s="157" t="str">
        <f t="shared" si="48"/>
        <v>MRC01</v>
      </c>
      <c r="B970" s="145" t="str">
        <f>IF(TABLAINV[[#This Row],[Z]]="","",D970&amp;"."&amp;TEXT(E970,"000")&amp;"."&amp;TEXT(F970,"000")&amp;"."&amp;TEXT(G970,"000"))</f>
        <v>MR.C01.136.002</v>
      </c>
      <c r="C970" s="146"/>
      <c r="D970" s="147" t="s">
        <v>95</v>
      </c>
      <c r="E970" s="147" t="s">
        <v>96</v>
      </c>
      <c r="F970" s="147">
        <v>136</v>
      </c>
      <c r="G970" s="147">
        <v>2</v>
      </c>
      <c r="H970" s="147">
        <v>143832</v>
      </c>
      <c r="I970" s="147" t="s">
        <v>222</v>
      </c>
      <c r="J970" s="158">
        <v>3</v>
      </c>
      <c r="K970" s="147" t="s">
        <v>64</v>
      </c>
      <c r="L970" s="148" t="s">
        <v>115</v>
      </c>
      <c r="M970" s="147" t="s">
        <v>99</v>
      </c>
      <c r="N970" s="146" t="s">
        <v>91</v>
      </c>
      <c r="O970" s="146">
        <v>3</v>
      </c>
      <c r="P970" s="148">
        <v>3</v>
      </c>
      <c r="Q970" s="148"/>
      <c r="R970" s="147"/>
      <c r="S970" s="149">
        <f>TABLAINV[[#This Row],[Conteo Físico]]-TABLAINV[[#This Row],[Cant. UND]]</f>
        <v>0</v>
      </c>
      <c r="T9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0" s="150" t="str">
        <f>IFERROR(IF(MOD(TABLAINV[[#This Row],[C]],2)=0,"PAR","IMPAR"),"Zona")</f>
        <v>PAR</v>
      </c>
      <c r="W970" s="151"/>
      <c r="X970" s="152">
        <f>IFERROR(IF(TABLAINV[[#This Row],[Cant. UND]]=0,TABLAINV[[#This Row],[PMV]]*TABLAINV[[#This Row],[Conteo Físico]],TABLAINV[[#This Row],[PMV]]*TABLAINV[[#This Row],[Cant. UND]]),0)</f>
        <v>0</v>
      </c>
      <c r="Y970" s="152">
        <f>IFERROR(ABS(TABLAINV[[#This Row],[PMV]]*TABLAINV[[#This Row],[Diferencia]]),0)</f>
        <v>0</v>
      </c>
      <c r="Z970" s="153">
        <f>IFERROR(VLOOKUP(TABLAINV[[#This Row],[Codigo Estado]],unds!O:P,2,0),"PEND.")</f>
        <v>2001</v>
      </c>
      <c r="AA970" s="153" t="str">
        <f t="shared" si="49"/>
        <v>CD09</v>
      </c>
      <c r="AB970" s="159">
        <f t="shared" ca="1" si="50"/>
        <v>45828</v>
      </c>
    </row>
    <row r="971" spans="1:28" s="156" customFormat="1" ht="24" customHeight="1" x14ac:dyDescent="0.2">
      <c r="A971" s="157" t="str">
        <f t="shared" si="48"/>
        <v>MRC01</v>
      </c>
      <c r="B971" s="145" t="str">
        <f>IF(TABLAINV[[#This Row],[Z]]="","",D971&amp;"."&amp;TEXT(E971,"000")&amp;"."&amp;TEXT(F971,"000")&amp;"."&amp;TEXT(G971,"000"))</f>
        <v>MR.C01.136.002</v>
      </c>
      <c r="C971" s="146"/>
      <c r="D971" s="147" t="s">
        <v>95</v>
      </c>
      <c r="E971" s="147" t="s">
        <v>96</v>
      </c>
      <c r="F971" s="147">
        <v>136</v>
      </c>
      <c r="G971" s="147">
        <v>2</v>
      </c>
      <c r="H971" s="147">
        <v>567794</v>
      </c>
      <c r="I971" s="147" t="s">
        <v>223</v>
      </c>
      <c r="J971" s="158">
        <v>13</v>
      </c>
      <c r="K971" s="147" t="s">
        <v>64</v>
      </c>
      <c r="L971" s="148" t="s">
        <v>184</v>
      </c>
      <c r="M971" s="147" t="s">
        <v>99</v>
      </c>
      <c r="N971" s="146" t="s">
        <v>91</v>
      </c>
      <c r="O971" s="146">
        <v>13</v>
      </c>
      <c r="P971" s="148">
        <v>13</v>
      </c>
      <c r="Q971" s="148"/>
      <c r="R971" s="147"/>
      <c r="S971" s="149">
        <f>TABLAINV[[#This Row],[Conteo Físico]]-TABLAINV[[#This Row],[Cant. UND]]</f>
        <v>0</v>
      </c>
      <c r="T9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1" s="150" t="str">
        <f>IFERROR(IF(MOD(TABLAINV[[#This Row],[C]],2)=0,"PAR","IMPAR"),"Zona")</f>
        <v>PAR</v>
      </c>
      <c r="W971" s="151"/>
      <c r="X971" s="152">
        <f>IFERROR(IF(TABLAINV[[#This Row],[Cant. UND]]=0,TABLAINV[[#This Row],[PMV]]*TABLAINV[[#This Row],[Conteo Físico]],TABLAINV[[#This Row],[PMV]]*TABLAINV[[#This Row],[Cant. UND]]),0)</f>
        <v>0</v>
      </c>
      <c r="Y971" s="152">
        <f>IFERROR(ABS(TABLAINV[[#This Row],[PMV]]*TABLAINV[[#This Row],[Diferencia]]),0)</f>
        <v>0</v>
      </c>
      <c r="Z971" s="153">
        <f>IFERROR(VLOOKUP(TABLAINV[[#This Row],[Codigo Estado]],unds!O:P,2,0),"PEND.")</f>
        <v>2001</v>
      </c>
      <c r="AA971" s="153" t="str">
        <f t="shared" si="49"/>
        <v>CD09</v>
      </c>
      <c r="AB971" s="159">
        <f t="shared" ca="1" si="50"/>
        <v>45828</v>
      </c>
    </row>
    <row r="972" spans="1:28" s="156" customFormat="1" ht="24" customHeight="1" x14ac:dyDescent="0.2">
      <c r="A972" s="157" t="str">
        <f t="shared" si="48"/>
        <v>MRC01</v>
      </c>
      <c r="B972" s="145" t="str">
        <f>IF(TABLAINV[[#This Row],[Z]]="","",D972&amp;"."&amp;TEXT(E972,"000")&amp;"."&amp;TEXT(F972,"000")&amp;"."&amp;TEXT(G972,"000"))</f>
        <v>MR.C01.136.002</v>
      </c>
      <c r="C972" s="146"/>
      <c r="D972" s="147" t="s">
        <v>95</v>
      </c>
      <c r="E972" s="147" t="s">
        <v>96</v>
      </c>
      <c r="F972" s="147">
        <v>136</v>
      </c>
      <c r="G972" s="147">
        <v>2</v>
      </c>
      <c r="H972" s="147">
        <v>735373005</v>
      </c>
      <c r="I972" s="147" t="s">
        <v>224</v>
      </c>
      <c r="J972" s="158">
        <v>3</v>
      </c>
      <c r="K972" s="147" t="s">
        <v>64</v>
      </c>
      <c r="L972" s="148" t="s">
        <v>113</v>
      </c>
      <c r="M972" s="147" t="s">
        <v>99</v>
      </c>
      <c r="N972" s="146" t="s">
        <v>91</v>
      </c>
      <c r="O972" s="146">
        <v>3</v>
      </c>
      <c r="P972" s="148">
        <v>3</v>
      </c>
      <c r="Q972" s="148"/>
      <c r="R972" s="147"/>
      <c r="S972" s="149">
        <f>TABLAINV[[#This Row],[Conteo Físico]]-TABLAINV[[#This Row],[Cant. UND]]</f>
        <v>0</v>
      </c>
      <c r="T9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2" s="150" t="str">
        <f>IFERROR(IF(MOD(TABLAINV[[#This Row],[C]],2)=0,"PAR","IMPAR"),"Zona")</f>
        <v>PAR</v>
      </c>
      <c r="W972" s="151"/>
      <c r="X972" s="152">
        <f>IFERROR(IF(TABLAINV[[#This Row],[Cant. UND]]=0,TABLAINV[[#This Row],[PMV]]*TABLAINV[[#This Row],[Conteo Físico]],TABLAINV[[#This Row],[PMV]]*TABLAINV[[#This Row],[Cant. UND]]),0)</f>
        <v>0</v>
      </c>
      <c r="Y972" s="152">
        <f>IFERROR(ABS(TABLAINV[[#This Row],[PMV]]*TABLAINV[[#This Row],[Diferencia]]),0)</f>
        <v>0</v>
      </c>
      <c r="Z972" s="153">
        <f>IFERROR(VLOOKUP(TABLAINV[[#This Row],[Codigo Estado]],unds!O:P,2,0),"PEND.")</f>
        <v>2001</v>
      </c>
      <c r="AA972" s="153" t="str">
        <f t="shared" si="49"/>
        <v>CD09</v>
      </c>
      <c r="AB972" s="159">
        <f t="shared" ca="1" si="50"/>
        <v>45828</v>
      </c>
    </row>
    <row r="973" spans="1:28" s="156" customFormat="1" ht="24" customHeight="1" x14ac:dyDescent="0.2">
      <c r="A973" s="157" t="str">
        <f t="shared" si="48"/>
        <v>MRC01</v>
      </c>
      <c r="B973" s="145" t="str">
        <f>IF(TABLAINV[[#This Row],[Z]]="","",D973&amp;"."&amp;TEXT(E973,"000")&amp;"."&amp;TEXT(F973,"000")&amp;"."&amp;TEXT(G973,"000"))</f>
        <v>MR.C01.136.003</v>
      </c>
      <c r="C973" s="146"/>
      <c r="D973" s="147" t="s">
        <v>95</v>
      </c>
      <c r="E973" s="147" t="s">
        <v>96</v>
      </c>
      <c r="F973" s="147">
        <v>136</v>
      </c>
      <c r="G973" s="147">
        <v>3</v>
      </c>
      <c r="H973" s="147">
        <v>374080</v>
      </c>
      <c r="I973" s="147" t="s">
        <v>225</v>
      </c>
      <c r="J973" s="158">
        <v>10</v>
      </c>
      <c r="K973" s="147" t="s">
        <v>64</v>
      </c>
      <c r="L973" s="148" t="s">
        <v>212</v>
      </c>
      <c r="M973" s="147" t="s">
        <v>99</v>
      </c>
      <c r="N973" s="146" t="s">
        <v>91</v>
      </c>
      <c r="O973" s="146">
        <v>10</v>
      </c>
      <c r="P973" s="148">
        <v>10</v>
      </c>
      <c r="Q973" s="148"/>
      <c r="R973" s="147"/>
      <c r="S973" s="149">
        <f>TABLAINV[[#This Row],[Conteo Físico]]-TABLAINV[[#This Row],[Cant. UND]]</f>
        <v>0</v>
      </c>
      <c r="T9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3" s="150" t="str">
        <f>IFERROR(IF(MOD(TABLAINV[[#This Row],[C]],2)=0,"PAR","IMPAR"),"Zona")</f>
        <v>PAR</v>
      </c>
      <c r="W973" s="151"/>
      <c r="X973" s="152">
        <f>IFERROR(IF(TABLAINV[[#This Row],[Cant. UND]]=0,TABLAINV[[#This Row],[PMV]]*TABLAINV[[#This Row],[Conteo Físico]],TABLAINV[[#This Row],[PMV]]*TABLAINV[[#This Row],[Cant. UND]]),0)</f>
        <v>0</v>
      </c>
      <c r="Y973" s="152">
        <f>IFERROR(ABS(TABLAINV[[#This Row],[PMV]]*TABLAINV[[#This Row],[Diferencia]]),0)</f>
        <v>0</v>
      </c>
      <c r="Z973" s="153">
        <f>IFERROR(VLOOKUP(TABLAINV[[#This Row],[Codigo Estado]],unds!O:P,2,0),"PEND.")</f>
        <v>2001</v>
      </c>
      <c r="AA973" s="153" t="str">
        <f t="shared" si="49"/>
        <v>CD09</v>
      </c>
      <c r="AB973" s="159">
        <f t="shared" ca="1" si="50"/>
        <v>45828</v>
      </c>
    </row>
    <row r="974" spans="1:28" s="156" customFormat="1" ht="24" customHeight="1" x14ac:dyDescent="0.2">
      <c r="A974" s="157" t="str">
        <f t="shared" si="48"/>
        <v>MRC01</v>
      </c>
      <c r="B974" s="145" t="str">
        <f>IF(TABLAINV[[#This Row],[Z]]="","",D974&amp;"."&amp;TEXT(E974,"000")&amp;"."&amp;TEXT(F974,"000")&amp;"."&amp;TEXT(G974,"000"))</f>
        <v>MR.C01.136.003</v>
      </c>
      <c r="C974" s="146"/>
      <c r="D974" s="147" t="s">
        <v>95</v>
      </c>
      <c r="E974" s="147" t="s">
        <v>96</v>
      </c>
      <c r="F974" s="147">
        <v>136</v>
      </c>
      <c r="G974" s="147">
        <v>3</v>
      </c>
      <c r="H974" s="147">
        <v>4766</v>
      </c>
      <c r="I974" s="147" t="s">
        <v>226</v>
      </c>
      <c r="J974" s="158">
        <v>13</v>
      </c>
      <c r="K974" s="147" t="s">
        <v>64</v>
      </c>
      <c r="L974" s="148" t="s">
        <v>161</v>
      </c>
      <c r="M974" s="147" t="s">
        <v>99</v>
      </c>
      <c r="N974" s="146" t="s">
        <v>91</v>
      </c>
      <c r="O974" s="146">
        <v>13</v>
      </c>
      <c r="P974" s="148">
        <v>13</v>
      </c>
      <c r="Q974" s="148"/>
      <c r="R974" s="147"/>
      <c r="S974" s="149">
        <f>TABLAINV[[#This Row],[Conteo Físico]]-TABLAINV[[#This Row],[Cant. UND]]</f>
        <v>0</v>
      </c>
      <c r="T9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4" s="150" t="str">
        <f>IFERROR(IF(MOD(TABLAINV[[#This Row],[C]],2)=0,"PAR","IMPAR"),"Zona")</f>
        <v>PAR</v>
      </c>
      <c r="W974" s="151"/>
      <c r="X974" s="152">
        <f>IFERROR(IF(TABLAINV[[#This Row],[Cant. UND]]=0,TABLAINV[[#This Row],[PMV]]*TABLAINV[[#This Row],[Conteo Físico]],TABLAINV[[#This Row],[PMV]]*TABLAINV[[#This Row],[Cant. UND]]),0)</f>
        <v>0</v>
      </c>
      <c r="Y974" s="152">
        <f>IFERROR(ABS(TABLAINV[[#This Row],[PMV]]*TABLAINV[[#This Row],[Diferencia]]),0)</f>
        <v>0</v>
      </c>
      <c r="Z974" s="153">
        <f>IFERROR(VLOOKUP(TABLAINV[[#This Row],[Codigo Estado]],unds!O:P,2,0),"PEND.")</f>
        <v>2001</v>
      </c>
      <c r="AA974" s="153" t="str">
        <f t="shared" si="49"/>
        <v>CD09</v>
      </c>
      <c r="AB974" s="159">
        <f t="shared" ca="1" si="50"/>
        <v>45828</v>
      </c>
    </row>
    <row r="975" spans="1:28" s="156" customFormat="1" ht="24" customHeight="1" x14ac:dyDescent="0.2">
      <c r="A975" s="157" t="str">
        <f t="shared" si="48"/>
        <v>MRC01</v>
      </c>
      <c r="B975" s="145" t="str">
        <f>IF(TABLAINV[[#This Row],[Z]]="","",D975&amp;"."&amp;TEXT(E975,"000")&amp;"."&amp;TEXT(F975,"000")&amp;"."&amp;TEXT(G975,"000"))</f>
        <v>MR.C01.136.003</v>
      </c>
      <c r="C975" s="146"/>
      <c r="D975" s="147" t="s">
        <v>95</v>
      </c>
      <c r="E975" s="147" t="s">
        <v>96</v>
      </c>
      <c r="F975" s="147">
        <v>136</v>
      </c>
      <c r="G975" s="147">
        <v>3</v>
      </c>
      <c r="H975" s="147">
        <v>768637004</v>
      </c>
      <c r="I975" s="147" t="s">
        <v>227</v>
      </c>
      <c r="J975" s="158">
        <v>12</v>
      </c>
      <c r="K975" s="147" t="s">
        <v>64</v>
      </c>
      <c r="L975" s="148" t="s">
        <v>98</v>
      </c>
      <c r="M975" s="147" t="s">
        <v>99</v>
      </c>
      <c r="N975" s="146" t="s">
        <v>91</v>
      </c>
      <c r="O975" s="146">
        <v>12</v>
      </c>
      <c r="P975" s="148">
        <v>12</v>
      </c>
      <c r="Q975" s="148"/>
      <c r="R975" s="147"/>
      <c r="S975" s="149">
        <f>TABLAINV[[#This Row],[Conteo Físico]]-TABLAINV[[#This Row],[Cant. UND]]</f>
        <v>0</v>
      </c>
      <c r="T9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5" s="150" t="str">
        <f>IFERROR(IF(MOD(TABLAINV[[#This Row],[C]],2)=0,"PAR","IMPAR"),"Zona")</f>
        <v>PAR</v>
      </c>
      <c r="W975" s="151"/>
      <c r="X975" s="152">
        <f>IFERROR(IF(TABLAINV[[#This Row],[Cant. UND]]=0,TABLAINV[[#This Row],[PMV]]*TABLAINV[[#This Row],[Conteo Físico]],TABLAINV[[#This Row],[PMV]]*TABLAINV[[#This Row],[Cant. UND]]),0)</f>
        <v>0</v>
      </c>
      <c r="Y975" s="152">
        <f>IFERROR(ABS(TABLAINV[[#This Row],[PMV]]*TABLAINV[[#This Row],[Diferencia]]),0)</f>
        <v>0</v>
      </c>
      <c r="Z975" s="153">
        <f>IFERROR(VLOOKUP(TABLAINV[[#This Row],[Codigo Estado]],unds!O:P,2,0),"PEND.")</f>
        <v>2001</v>
      </c>
      <c r="AA975" s="153" t="str">
        <f t="shared" si="49"/>
        <v>CD09</v>
      </c>
      <c r="AB975" s="159">
        <f t="shared" ca="1" si="50"/>
        <v>45828</v>
      </c>
    </row>
    <row r="976" spans="1:28" s="156" customFormat="1" ht="24" customHeight="1" x14ac:dyDescent="0.2">
      <c r="A976" s="157" t="str">
        <f t="shared" si="48"/>
        <v>MRC01</v>
      </c>
      <c r="B976" s="145" t="str">
        <f>IF(TABLAINV[[#This Row],[Z]]="","",D976&amp;"."&amp;TEXT(E976,"000")&amp;"."&amp;TEXT(F976,"000")&amp;"."&amp;TEXT(G976,"000"))</f>
        <v>MR.C01.136.003</v>
      </c>
      <c r="C976" s="146"/>
      <c r="D976" s="147" t="s">
        <v>95</v>
      </c>
      <c r="E976" s="147" t="s">
        <v>96</v>
      </c>
      <c r="F976" s="147">
        <v>136</v>
      </c>
      <c r="G976" s="147">
        <v>3</v>
      </c>
      <c r="H976" s="147">
        <v>789729</v>
      </c>
      <c r="I976" s="147" t="s">
        <v>228</v>
      </c>
      <c r="J976" s="158">
        <v>2</v>
      </c>
      <c r="K976" s="147" t="s">
        <v>64</v>
      </c>
      <c r="L976" s="148" t="s">
        <v>98</v>
      </c>
      <c r="M976" s="147" t="s">
        <v>99</v>
      </c>
      <c r="N976" s="146" t="s">
        <v>91</v>
      </c>
      <c r="O976" s="146">
        <v>2</v>
      </c>
      <c r="P976" s="148">
        <v>2</v>
      </c>
      <c r="Q976" s="148"/>
      <c r="R976" s="147"/>
      <c r="S976" s="149">
        <f>TABLAINV[[#This Row],[Conteo Físico]]-TABLAINV[[#This Row],[Cant. UND]]</f>
        <v>0</v>
      </c>
      <c r="T9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6" s="150" t="str">
        <f>IFERROR(IF(MOD(TABLAINV[[#This Row],[C]],2)=0,"PAR","IMPAR"),"Zona")</f>
        <v>PAR</v>
      </c>
      <c r="W976" s="151"/>
      <c r="X976" s="152">
        <f>IFERROR(IF(TABLAINV[[#This Row],[Cant. UND]]=0,TABLAINV[[#This Row],[PMV]]*TABLAINV[[#This Row],[Conteo Físico]],TABLAINV[[#This Row],[PMV]]*TABLAINV[[#This Row],[Cant. UND]]),0)</f>
        <v>0</v>
      </c>
      <c r="Y976" s="152">
        <f>IFERROR(ABS(TABLAINV[[#This Row],[PMV]]*TABLAINV[[#This Row],[Diferencia]]),0)</f>
        <v>0</v>
      </c>
      <c r="Z976" s="153">
        <f>IFERROR(VLOOKUP(TABLAINV[[#This Row],[Codigo Estado]],unds!O:P,2,0),"PEND.")</f>
        <v>2001</v>
      </c>
      <c r="AA976" s="153" t="str">
        <f t="shared" si="49"/>
        <v>CD09</v>
      </c>
      <c r="AB976" s="159">
        <f t="shared" ca="1" si="50"/>
        <v>45828</v>
      </c>
    </row>
    <row r="977" spans="1:28" s="156" customFormat="1" ht="24" customHeight="1" x14ac:dyDescent="0.2">
      <c r="A977" s="157" t="str">
        <f t="shared" si="48"/>
        <v>MRC01</v>
      </c>
      <c r="B977" s="145" t="str">
        <f>IF(TABLAINV[[#This Row],[Z]]="","",D977&amp;"."&amp;TEXT(E977,"000")&amp;"."&amp;TEXT(F977,"000")&amp;"."&amp;TEXT(G977,"000"))</f>
        <v>MR.C01.137.001</v>
      </c>
      <c r="C977" s="146"/>
      <c r="D977" s="147" t="s">
        <v>95</v>
      </c>
      <c r="E977" s="147" t="s">
        <v>96</v>
      </c>
      <c r="F977" s="147">
        <v>137</v>
      </c>
      <c r="G977" s="147">
        <v>1</v>
      </c>
      <c r="H977" s="147">
        <v>4234</v>
      </c>
      <c r="I977" s="147" t="s">
        <v>217</v>
      </c>
      <c r="J977" s="158">
        <v>19</v>
      </c>
      <c r="K977" s="147" t="s">
        <v>64</v>
      </c>
      <c r="L977" s="148" t="s">
        <v>218</v>
      </c>
      <c r="M977" s="147" t="s">
        <v>99</v>
      </c>
      <c r="N977" s="146" t="s">
        <v>91</v>
      </c>
      <c r="O977" s="146">
        <v>19</v>
      </c>
      <c r="P977" s="148">
        <v>19</v>
      </c>
      <c r="Q977" s="148"/>
      <c r="R977" s="147"/>
      <c r="S977" s="149">
        <f>TABLAINV[[#This Row],[Conteo Físico]]-TABLAINV[[#This Row],[Cant. UND]]</f>
        <v>0</v>
      </c>
      <c r="T9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7" s="150" t="str">
        <f>IFERROR(IF(MOD(TABLAINV[[#This Row],[C]],2)=0,"PAR","IMPAR"),"Zona")</f>
        <v>IMPAR</v>
      </c>
      <c r="W977" s="151"/>
      <c r="X977" s="152">
        <f>IFERROR(IF(TABLAINV[[#This Row],[Cant. UND]]=0,TABLAINV[[#This Row],[PMV]]*TABLAINV[[#This Row],[Conteo Físico]],TABLAINV[[#This Row],[PMV]]*TABLAINV[[#This Row],[Cant. UND]]),0)</f>
        <v>0</v>
      </c>
      <c r="Y977" s="152">
        <f>IFERROR(ABS(TABLAINV[[#This Row],[PMV]]*TABLAINV[[#This Row],[Diferencia]]),0)</f>
        <v>0</v>
      </c>
      <c r="Z977" s="153">
        <f>IFERROR(VLOOKUP(TABLAINV[[#This Row],[Codigo Estado]],unds!O:P,2,0),"PEND.")</f>
        <v>2001</v>
      </c>
      <c r="AA977" s="153" t="str">
        <f t="shared" si="49"/>
        <v>CD09</v>
      </c>
      <c r="AB977" s="159">
        <f t="shared" ca="1" si="50"/>
        <v>45828</v>
      </c>
    </row>
    <row r="978" spans="1:28" s="156" customFormat="1" ht="24" customHeight="1" x14ac:dyDescent="0.2">
      <c r="A978" s="157" t="str">
        <f t="shared" si="48"/>
        <v>MRC01</v>
      </c>
      <c r="B978" s="145" t="str">
        <f>IF(TABLAINV[[#This Row],[Z]]="","",D978&amp;"."&amp;TEXT(E978,"000")&amp;"."&amp;TEXT(F978,"000")&amp;"."&amp;TEXT(G978,"000"))</f>
        <v>MR.C01.137.001</v>
      </c>
      <c r="C978" s="146"/>
      <c r="D978" s="147" t="s">
        <v>95</v>
      </c>
      <c r="E978" s="147" t="s">
        <v>96</v>
      </c>
      <c r="F978" s="147">
        <v>137</v>
      </c>
      <c r="G978" s="147">
        <v>1</v>
      </c>
      <c r="H978" s="147">
        <v>735373005</v>
      </c>
      <c r="I978" s="147" t="s">
        <v>224</v>
      </c>
      <c r="J978" s="158">
        <v>4</v>
      </c>
      <c r="K978" s="147" t="s">
        <v>64</v>
      </c>
      <c r="L978" s="148" t="s">
        <v>113</v>
      </c>
      <c r="M978" s="147" t="s">
        <v>99</v>
      </c>
      <c r="N978" s="146" t="s">
        <v>91</v>
      </c>
      <c r="O978" s="146">
        <v>4</v>
      </c>
      <c r="P978" s="148">
        <v>4</v>
      </c>
      <c r="Q978" s="148"/>
      <c r="R978" s="147"/>
      <c r="S978" s="149">
        <f>TABLAINV[[#This Row],[Conteo Físico]]-TABLAINV[[#This Row],[Cant. UND]]</f>
        <v>0</v>
      </c>
      <c r="T9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8" s="150" t="str">
        <f>IFERROR(IF(MOD(TABLAINV[[#This Row],[C]],2)=0,"PAR","IMPAR"),"Zona")</f>
        <v>IMPAR</v>
      </c>
      <c r="W978" s="151"/>
      <c r="X978" s="152">
        <f>IFERROR(IF(TABLAINV[[#This Row],[Cant. UND]]=0,TABLAINV[[#This Row],[PMV]]*TABLAINV[[#This Row],[Conteo Físico]],TABLAINV[[#This Row],[PMV]]*TABLAINV[[#This Row],[Cant. UND]]),0)</f>
        <v>0</v>
      </c>
      <c r="Y978" s="152">
        <f>IFERROR(ABS(TABLAINV[[#This Row],[PMV]]*TABLAINV[[#This Row],[Diferencia]]),0)</f>
        <v>0</v>
      </c>
      <c r="Z978" s="153">
        <f>IFERROR(VLOOKUP(TABLAINV[[#This Row],[Codigo Estado]],unds!O:P,2,0),"PEND.")</f>
        <v>2001</v>
      </c>
      <c r="AA978" s="153" t="str">
        <f t="shared" si="49"/>
        <v>CD09</v>
      </c>
      <c r="AB978" s="159">
        <f t="shared" ca="1" si="50"/>
        <v>45828</v>
      </c>
    </row>
    <row r="979" spans="1:28" s="156" customFormat="1" ht="24" customHeight="1" x14ac:dyDescent="0.2">
      <c r="A979" s="157" t="str">
        <f t="shared" si="48"/>
        <v>MRC01</v>
      </c>
      <c r="B979" s="145" t="str">
        <f>IF(TABLAINV[[#This Row],[Z]]="","",D979&amp;"."&amp;TEXT(E979,"000")&amp;"."&amp;TEXT(F979,"000")&amp;"."&amp;TEXT(G979,"000"))</f>
        <v>MR.C01.137.003</v>
      </c>
      <c r="C979" s="146"/>
      <c r="D979" s="147" t="s">
        <v>95</v>
      </c>
      <c r="E979" s="147" t="s">
        <v>96</v>
      </c>
      <c r="F979" s="147">
        <v>137</v>
      </c>
      <c r="G979" s="147">
        <v>3</v>
      </c>
      <c r="H979" s="147">
        <v>1024539</v>
      </c>
      <c r="I979" s="147" t="s">
        <v>229</v>
      </c>
      <c r="J979" s="158">
        <v>1</v>
      </c>
      <c r="K979" s="147" t="s">
        <v>64</v>
      </c>
      <c r="L979" s="148" t="s">
        <v>108</v>
      </c>
      <c r="M979" s="147" t="s">
        <v>99</v>
      </c>
      <c r="N979" s="146" t="s">
        <v>91</v>
      </c>
      <c r="O979" s="146">
        <v>1</v>
      </c>
      <c r="P979" s="148">
        <v>1</v>
      </c>
      <c r="Q979" s="148"/>
      <c r="R979" s="147"/>
      <c r="S979" s="149">
        <f>TABLAINV[[#This Row],[Conteo Físico]]-TABLAINV[[#This Row],[Cant. UND]]</f>
        <v>0</v>
      </c>
      <c r="T9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9" s="150" t="str">
        <f>IFERROR(IF(MOD(TABLAINV[[#This Row],[C]],2)=0,"PAR","IMPAR"),"Zona")</f>
        <v>IMPAR</v>
      </c>
      <c r="W979" s="151"/>
      <c r="X979" s="152">
        <f>IFERROR(IF(TABLAINV[[#This Row],[Cant. UND]]=0,TABLAINV[[#This Row],[PMV]]*TABLAINV[[#This Row],[Conteo Físico]],TABLAINV[[#This Row],[PMV]]*TABLAINV[[#This Row],[Cant. UND]]),0)</f>
        <v>0</v>
      </c>
      <c r="Y979" s="152">
        <f>IFERROR(ABS(TABLAINV[[#This Row],[PMV]]*TABLAINV[[#This Row],[Diferencia]]),0)</f>
        <v>0</v>
      </c>
      <c r="Z979" s="153">
        <f>IFERROR(VLOOKUP(TABLAINV[[#This Row],[Codigo Estado]],unds!O:P,2,0),"PEND.")</f>
        <v>2001</v>
      </c>
      <c r="AA979" s="153" t="str">
        <f t="shared" si="49"/>
        <v>CD09</v>
      </c>
      <c r="AB979" s="159">
        <f t="shared" ca="1" si="50"/>
        <v>45828</v>
      </c>
    </row>
    <row r="980" spans="1:28" s="156" customFormat="1" ht="24" customHeight="1" x14ac:dyDescent="0.2">
      <c r="A980" s="157" t="str">
        <f t="shared" si="48"/>
        <v>MRC01</v>
      </c>
      <c r="B980" s="145" t="str">
        <f>IF(TABLAINV[[#This Row],[Z]]="","",D980&amp;"."&amp;TEXT(E980,"000")&amp;"."&amp;TEXT(F980,"000")&amp;"."&amp;TEXT(G980,"000"))</f>
        <v>MR.C01.137.003</v>
      </c>
      <c r="C980" s="146"/>
      <c r="D980" s="147" t="s">
        <v>95</v>
      </c>
      <c r="E980" s="147" t="s">
        <v>96</v>
      </c>
      <c r="F980" s="147">
        <v>137</v>
      </c>
      <c r="G980" s="147">
        <v>3</v>
      </c>
      <c r="H980" s="147">
        <v>464459</v>
      </c>
      <c r="I980" s="147" t="s">
        <v>230</v>
      </c>
      <c r="J980" s="158">
        <v>3</v>
      </c>
      <c r="K980" s="147" t="s">
        <v>64</v>
      </c>
      <c r="L980" s="148" t="s">
        <v>184</v>
      </c>
      <c r="M980" s="147" t="s">
        <v>99</v>
      </c>
      <c r="N980" s="146" t="s">
        <v>91</v>
      </c>
      <c r="O980" s="146">
        <v>3</v>
      </c>
      <c r="P980" s="148">
        <v>3</v>
      </c>
      <c r="Q980" s="148"/>
      <c r="R980" s="147"/>
      <c r="S980" s="149">
        <f>TABLAINV[[#This Row],[Conteo Físico]]-TABLAINV[[#This Row],[Cant. UND]]</f>
        <v>0</v>
      </c>
      <c r="T9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0" s="150" t="str">
        <f>IFERROR(IF(MOD(TABLAINV[[#This Row],[C]],2)=0,"PAR","IMPAR"),"Zona")</f>
        <v>IMPAR</v>
      </c>
      <c r="W980" s="151"/>
      <c r="X980" s="152">
        <f>IFERROR(IF(TABLAINV[[#This Row],[Cant. UND]]=0,TABLAINV[[#This Row],[PMV]]*TABLAINV[[#This Row],[Conteo Físico]],TABLAINV[[#This Row],[PMV]]*TABLAINV[[#This Row],[Cant. UND]]),0)</f>
        <v>0</v>
      </c>
      <c r="Y980" s="152">
        <f>IFERROR(ABS(TABLAINV[[#This Row],[PMV]]*TABLAINV[[#This Row],[Diferencia]]),0)</f>
        <v>0</v>
      </c>
      <c r="Z980" s="153">
        <f>IFERROR(VLOOKUP(TABLAINV[[#This Row],[Codigo Estado]],unds!O:P,2,0),"PEND.")</f>
        <v>2001</v>
      </c>
      <c r="AA980" s="153" t="str">
        <f t="shared" si="49"/>
        <v>CD09</v>
      </c>
      <c r="AB980" s="159">
        <f t="shared" ca="1" si="50"/>
        <v>45828</v>
      </c>
    </row>
    <row r="981" spans="1:28" s="156" customFormat="1" ht="24" customHeight="1" x14ac:dyDescent="0.2">
      <c r="A981" s="157" t="str">
        <f t="shared" ref="A981:A1044" si="51">D981&amp;E981</f>
        <v>MRC01</v>
      </c>
      <c r="B981" s="145" t="str">
        <f>IF(TABLAINV[[#This Row],[Z]]="","",D981&amp;"."&amp;TEXT(E981,"000")&amp;"."&amp;TEXT(F981,"000")&amp;"."&amp;TEXT(G981,"000"))</f>
        <v>MR.C01.137.003</v>
      </c>
      <c r="C981" s="146"/>
      <c r="D981" s="147" t="s">
        <v>95</v>
      </c>
      <c r="E981" s="147" t="s">
        <v>96</v>
      </c>
      <c r="F981" s="147">
        <v>137</v>
      </c>
      <c r="G981" s="147">
        <v>3</v>
      </c>
      <c r="H981" s="147">
        <v>49463009</v>
      </c>
      <c r="I981" s="147" t="s">
        <v>231</v>
      </c>
      <c r="J981" s="158">
        <v>9</v>
      </c>
      <c r="K981" s="147" t="s">
        <v>64</v>
      </c>
      <c r="L981" s="148" t="s">
        <v>115</v>
      </c>
      <c r="M981" s="147" t="s">
        <v>99</v>
      </c>
      <c r="N981" s="146" t="s">
        <v>91</v>
      </c>
      <c r="O981" s="146">
        <v>9</v>
      </c>
      <c r="P981" s="148">
        <v>9</v>
      </c>
      <c r="Q981" s="148"/>
      <c r="R981" s="147"/>
      <c r="S981" s="149">
        <f>TABLAINV[[#This Row],[Conteo Físico]]-TABLAINV[[#This Row],[Cant. UND]]</f>
        <v>0</v>
      </c>
      <c r="T9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1" s="150" t="str">
        <f>IFERROR(IF(MOD(TABLAINV[[#This Row],[C]],2)=0,"PAR","IMPAR"),"Zona")</f>
        <v>IMPAR</v>
      </c>
      <c r="W981" s="151"/>
      <c r="X981" s="152">
        <f>IFERROR(IF(TABLAINV[[#This Row],[Cant. UND]]=0,TABLAINV[[#This Row],[PMV]]*TABLAINV[[#This Row],[Conteo Físico]],TABLAINV[[#This Row],[PMV]]*TABLAINV[[#This Row],[Cant. UND]]),0)</f>
        <v>0</v>
      </c>
      <c r="Y981" s="152">
        <f>IFERROR(ABS(TABLAINV[[#This Row],[PMV]]*TABLAINV[[#This Row],[Diferencia]]),0)</f>
        <v>0</v>
      </c>
      <c r="Z981" s="153">
        <f>IFERROR(VLOOKUP(TABLAINV[[#This Row],[Codigo Estado]],unds!O:P,2,0),"PEND.")</f>
        <v>2001</v>
      </c>
      <c r="AA981" s="153" t="str">
        <f t="shared" ref="AA981:AA1044" si="52">$AA$1</f>
        <v>CD09</v>
      </c>
      <c r="AB981" s="159">
        <f t="shared" ref="AB981:AB1044" ca="1" si="53">TODAY()</f>
        <v>45828</v>
      </c>
    </row>
    <row r="982" spans="1:28" s="156" customFormat="1" ht="24" customHeight="1" x14ac:dyDescent="0.2">
      <c r="A982" s="157" t="str">
        <f t="shared" si="51"/>
        <v>MRC01</v>
      </c>
      <c r="B982" s="145" t="str">
        <f>IF(TABLAINV[[#This Row],[Z]]="","",D982&amp;"."&amp;TEXT(E982,"000")&amp;"."&amp;TEXT(F982,"000")&amp;"."&amp;TEXT(G982,"000"))</f>
        <v>MR.C01.137.003</v>
      </c>
      <c r="C982" s="146"/>
      <c r="D982" s="147" t="s">
        <v>95</v>
      </c>
      <c r="E982" s="147" t="s">
        <v>96</v>
      </c>
      <c r="F982" s="147">
        <v>137</v>
      </c>
      <c r="G982" s="147">
        <v>3</v>
      </c>
      <c r="H982" s="147">
        <v>954239006</v>
      </c>
      <c r="I982" s="147" t="s">
        <v>232</v>
      </c>
      <c r="J982" s="158">
        <v>2</v>
      </c>
      <c r="K982" s="147" t="s">
        <v>64</v>
      </c>
      <c r="L982" s="148" t="s">
        <v>233</v>
      </c>
      <c r="M982" s="147" t="s">
        <v>99</v>
      </c>
      <c r="N982" s="146" t="s">
        <v>91</v>
      </c>
      <c r="O982" s="146">
        <v>2</v>
      </c>
      <c r="P982" s="148">
        <v>2</v>
      </c>
      <c r="Q982" s="148"/>
      <c r="R982" s="147"/>
      <c r="S982" s="149">
        <f>TABLAINV[[#This Row],[Conteo Físico]]-TABLAINV[[#This Row],[Cant. UND]]</f>
        <v>0</v>
      </c>
      <c r="T9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2" s="150" t="str">
        <f>IFERROR(IF(MOD(TABLAINV[[#This Row],[C]],2)=0,"PAR","IMPAR"),"Zona")</f>
        <v>IMPAR</v>
      </c>
      <c r="W982" s="151"/>
      <c r="X982" s="152">
        <f>IFERROR(IF(TABLAINV[[#This Row],[Cant. UND]]=0,TABLAINV[[#This Row],[PMV]]*TABLAINV[[#This Row],[Conteo Físico]],TABLAINV[[#This Row],[PMV]]*TABLAINV[[#This Row],[Cant. UND]]),0)</f>
        <v>0</v>
      </c>
      <c r="Y982" s="152">
        <f>IFERROR(ABS(TABLAINV[[#This Row],[PMV]]*TABLAINV[[#This Row],[Diferencia]]),0)</f>
        <v>0</v>
      </c>
      <c r="Z982" s="153">
        <f>IFERROR(VLOOKUP(TABLAINV[[#This Row],[Codigo Estado]],unds!O:P,2,0),"PEND.")</f>
        <v>2001</v>
      </c>
      <c r="AA982" s="153" t="str">
        <f t="shared" si="52"/>
        <v>CD09</v>
      </c>
      <c r="AB982" s="159">
        <f t="shared" ca="1" si="53"/>
        <v>45828</v>
      </c>
    </row>
    <row r="983" spans="1:28" s="156" customFormat="1" ht="24" customHeight="1" x14ac:dyDescent="0.2">
      <c r="A983" s="157" t="str">
        <f t="shared" si="51"/>
        <v>MRC01</v>
      </c>
      <c r="B983" s="145" t="str">
        <f>IF(TABLAINV[[#This Row],[Z]]="","",D983&amp;"."&amp;TEXT(E983,"000")&amp;"."&amp;TEXT(F983,"000")&amp;"."&amp;TEXT(G983,"000"))</f>
        <v>MR.C01.138.001</v>
      </c>
      <c r="C983" s="146"/>
      <c r="D983" s="147" t="s">
        <v>95</v>
      </c>
      <c r="E983" s="147" t="s">
        <v>96</v>
      </c>
      <c r="F983" s="147">
        <v>138</v>
      </c>
      <c r="G983" s="147">
        <v>1</v>
      </c>
      <c r="H983" s="147">
        <v>115547</v>
      </c>
      <c r="I983" s="147" t="s">
        <v>234</v>
      </c>
      <c r="J983" s="158">
        <v>18</v>
      </c>
      <c r="K983" s="147" t="s">
        <v>64</v>
      </c>
      <c r="L983" s="148" t="s">
        <v>98</v>
      </c>
      <c r="M983" s="147" t="s">
        <v>99</v>
      </c>
      <c r="N983" s="146" t="s">
        <v>91</v>
      </c>
      <c r="O983" s="146">
        <v>18</v>
      </c>
      <c r="P983" s="148">
        <v>18</v>
      </c>
      <c r="Q983" s="148"/>
      <c r="R983" s="147"/>
      <c r="S983" s="149">
        <f>TABLAINV[[#This Row],[Conteo Físico]]-TABLAINV[[#This Row],[Cant. UND]]</f>
        <v>0</v>
      </c>
      <c r="T9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3" s="150" t="str">
        <f>IFERROR(IF(MOD(TABLAINV[[#This Row],[C]],2)=0,"PAR","IMPAR"),"Zona")</f>
        <v>PAR</v>
      </c>
      <c r="W983" s="151"/>
      <c r="X983" s="152">
        <f>IFERROR(IF(TABLAINV[[#This Row],[Cant. UND]]=0,TABLAINV[[#This Row],[PMV]]*TABLAINV[[#This Row],[Conteo Físico]],TABLAINV[[#This Row],[PMV]]*TABLAINV[[#This Row],[Cant. UND]]),0)</f>
        <v>0</v>
      </c>
      <c r="Y983" s="152">
        <f>IFERROR(ABS(TABLAINV[[#This Row],[PMV]]*TABLAINV[[#This Row],[Diferencia]]),0)</f>
        <v>0</v>
      </c>
      <c r="Z983" s="153">
        <f>IFERROR(VLOOKUP(TABLAINV[[#This Row],[Codigo Estado]],unds!O:P,2,0),"PEND.")</f>
        <v>2001</v>
      </c>
      <c r="AA983" s="153" t="str">
        <f t="shared" si="52"/>
        <v>CD09</v>
      </c>
      <c r="AB983" s="159">
        <f t="shared" ca="1" si="53"/>
        <v>45828</v>
      </c>
    </row>
    <row r="984" spans="1:28" s="156" customFormat="1" ht="24" customHeight="1" x14ac:dyDescent="0.2">
      <c r="A984" s="157" t="str">
        <f t="shared" si="51"/>
        <v>MRC01</v>
      </c>
      <c r="B984" s="145" t="str">
        <f>IF(TABLAINV[[#This Row],[Z]]="","",D984&amp;"."&amp;TEXT(E984,"000")&amp;"."&amp;TEXT(F984,"000")&amp;"."&amp;TEXT(G984,"000"))</f>
        <v>MR.C01.138.001</v>
      </c>
      <c r="C984" s="146"/>
      <c r="D984" s="147" t="s">
        <v>95</v>
      </c>
      <c r="E984" s="147" t="s">
        <v>96</v>
      </c>
      <c r="F984" s="147">
        <v>138</v>
      </c>
      <c r="G984" s="147">
        <v>1</v>
      </c>
      <c r="H984" s="147">
        <v>4260</v>
      </c>
      <c r="I984" s="147" t="s">
        <v>235</v>
      </c>
      <c r="J984" s="158">
        <v>12</v>
      </c>
      <c r="K984" s="147" t="s">
        <v>64</v>
      </c>
      <c r="L984" s="148" t="s">
        <v>236</v>
      </c>
      <c r="M984" s="147" t="s">
        <v>135</v>
      </c>
      <c r="N984" s="146" t="s">
        <v>91</v>
      </c>
      <c r="O984" s="146">
        <v>12</v>
      </c>
      <c r="P984" s="148">
        <v>12</v>
      </c>
      <c r="Q984" s="148"/>
      <c r="R984" s="147"/>
      <c r="S984" s="149">
        <f>TABLAINV[[#This Row],[Conteo Físico]]-TABLAINV[[#This Row],[Cant. UND]]</f>
        <v>0</v>
      </c>
      <c r="T9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4" s="150" t="str">
        <f>IFERROR(IF(MOD(TABLAINV[[#This Row],[C]],2)=0,"PAR","IMPAR"),"Zona")</f>
        <v>PAR</v>
      </c>
      <c r="W984" s="151"/>
      <c r="X984" s="152">
        <f>IFERROR(IF(TABLAINV[[#This Row],[Cant. UND]]=0,TABLAINV[[#This Row],[PMV]]*TABLAINV[[#This Row],[Conteo Físico]],TABLAINV[[#This Row],[PMV]]*TABLAINV[[#This Row],[Cant. UND]]),0)</f>
        <v>0</v>
      </c>
      <c r="Y984" s="152">
        <f>IFERROR(ABS(TABLAINV[[#This Row],[PMV]]*TABLAINV[[#This Row],[Diferencia]]),0)</f>
        <v>0</v>
      </c>
      <c r="Z984" s="153">
        <f>IFERROR(VLOOKUP(TABLAINV[[#This Row],[Codigo Estado]],unds!O:P,2,0),"PEND.")</f>
        <v>2001</v>
      </c>
      <c r="AA984" s="153" t="str">
        <f t="shared" si="52"/>
        <v>CD09</v>
      </c>
      <c r="AB984" s="159">
        <f t="shared" ca="1" si="53"/>
        <v>45828</v>
      </c>
    </row>
    <row r="985" spans="1:28" s="156" customFormat="1" ht="24" customHeight="1" x14ac:dyDescent="0.2">
      <c r="A985" s="157" t="str">
        <f t="shared" si="51"/>
        <v>MRC01</v>
      </c>
      <c r="B985" s="145" t="str">
        <f>IF(TABLAINV[[#This Row],[Z]]="","",D985&amp;"."&amp;TEXT(E985,"000")&amp;"."&amp;TEXT(F985,"000")&amp;"."&amp;TEXT(G985,"000"))</f>
        <v>MR.C01.138.001</v>
      </c>
      <c r="C985" s="146"/>
      <c r="D985" s="147" t="s">
        <v>95</v>
      </c>
      <c r="E985" s="147" t="s">
        <v>96</v>
      </c>
      <c r="F985" s="147">
        <v>138</v>
      </c>
      <c r="G985" s="147">
        <v>1</v>
      </c>
      <c r="H985" s="147">
        <v>787639</v>
      </c>
      <c r="I985" s="147" t="s">
        <v>237</v>
      </c>
      <c r="J985" s="158">
        <v>6</v>
      </c>
      <c r="K985" s="147" t="s">
        <v>64</v>
      </c>
      <c r="L985" s="148" t="s">
        <v>164</v>
      </c>
      <c r="M985" s="147" t="s">
        <v>99</v>
      </c>
      <c r="N985" s="146" t="s">
        <v>91</v>
      </c>
      <c r="O985" s="146">
        <v>6</v>
      </c>
      <c r="P985" s="148">
        <v>6</v>
      </c>
      <c r="Q985" s="148"/>
      <c r="R985" s="147"/>
      <c r="S985" s="149">
        <f>TABLAINV[[#This Row],[Conteo Físico]]-TABLAINV[[#This Row],[Cant. UND]]</f>
        <v>0</v>
      </c>
      <c r="T9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5" s="150" t="str">
        <f>IFERROR(IF(MOD(TABLAINV[[#This Row],[C]],2)=0,"PAR","IMPAR"),"Zona")</f>
        <v>PAR</v>
      </c>
      <c r="W985" s="151"/>
      <c r="X985" s="152">
        <f>IFERROR(IF(TABLAINV[[#This Row],[Cant. UND]]=0,TABLAINV[[#This Row],[PMV]]*TABLAINV[[#This Row],[Conteo Físico]],TABLAINV[[#This Row],[PMV]]*TABLAINV[[#This Row],[Cant. UND]]),0)</f>
        <v>0</v>
      </c>
      <c r="Y985" s="152">
        <f>IFERROR(ABS(TABLAINV[[#This Row],[PMV]]*TABLAINV[[#This Row],[Diferencia]]),0)</f>
        <v>0</v>
      </c>
      <c r="Z985" s="153">
        <f>IFERROR(VLOOKUP(TABLAINV[[#This Row],[Codigo Estado]],unds!O:P,2,0),"PEND.")</f>
        <v>2001</v>
      </c>
      <c r="AA985" s="153" t="str">
        <f t="shared" si="52"/>
        <v>CD09</v>
      </c>
      <c r="AB985" s="159">
        <f t="shared" ca="1" si="53"/>
        <v>45828</v>
      </c>
    </row>
    <row r="986" spans="1:28" s="156" customFormat="1" ht="24" customHeight="1" x14ac:dyDescent="0.2">
      <c r="A986" s="157" t="str">
        <f t="shared" si="51"/>
        <v>MRC01</v>
      </c>
      <c r="B986" s="145" t="str">
        <f>IF(TABLAINV[[#This Row],[Z]]="","",D986&amp;"."&amp;TEXT(E986,"000")&amp;"."&amp;TEXT(F986,"000")&amp;"."&amp;TEXT(G986,"000"))</f>
        <v>MR.C01.138.002</v>
      </c>
      <c r="C986" s="146"/>
      <c r="D986" s="147" t="s">
        <v>95</v>
      </c>
      <c r="E986" s="147" t="s">
        <v>96</v>
      </c>
      <c r="F986" s="147">
        <v>138</v>
      </c>
      <c r="G986" s="147">
        <v>2</v>
      </c>
      <c r="H986" s="147">
        <v>4262</v>
      </c>
      <c r="I986" s="147" t="s">
        <v>238</v>
      </c>
      <c r="J986" s="158">
        <v>20</v>
      </c>
      <c r="K986" s="147" t="s">
        <v>64</v>
      </c>
      <c r="L986" s="148" t="s">
        <v>239</v>
      </c>
      <c r="M986" s="147" t="s">
        <v>135</v>
      </c>
      <c r="N986" s="146" t="s">
        <v>91</v>
      </c>
      <c r="O986" s="146">
        <v>20</v>
      </c>
      <c r="P986" s="148">
        <v>20</v>
      </c>
      <c r="Q986" s="148"/>
      <c r="R986" s="147"/>
      <c r="S986" s="149">
        <f>TABLAINV[[#This Row],[Conteo Físico]]-TABLAINV[[#This Row],[Cant. UND]]</f>
        <v>0</v>
      </c>
      <c r="T9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6" s="150" t="str">
        <f>IFERROR(IF(MOD(TABLAINV[[#This Row],[C]],2)=0,"PAR","IMPAR"),"Zona")</f>
        <v>PAR</v>
      </c>
      <c r="W986" s="151"/>
      <c r="X986" s="152">
        <f>IFERROR(IF(TABLAINV[[#This Row],[Cant. UND]]=0,TABLAINV[[#This Row],[PMV]]*TABLAINV[[#This Row],[Conteo Físico]],TABLAINV[[#This Row],[PMV]]*TABLAINV[[#This Row],[Cant. UND]]),0)</f>
        <v>0</v>
      </c>
      <c r="Y986" s="152">
        <f>IFERROR(ABS(TABLAINV[[#This Row],[PMV]]*TABLAINV[[#This Row],[Diferencia]]),0)</f>
        <v>0</v>
      </c>
      <c r="Z986" s="153">
        <f>IFERROR(VLOOKUP(TABLAINV[[#This Row],[Codigo Estado]],unds!O:P,2,0),"PEND.")</f>
        <v>2001</v>
      </c>
      <c r="AA986" s="153" t="str">
        <f t="shared" si="52"/>
        <v>CD09</v>
      </c>
      <c r="AB986" s="159">
        <f t="shared" ca="1" si="53"/>
        <v>45828</v>
      </c>
    </row>
    <row r="987" spans="1:28" s="156" customFormat="1" ht="24" customHeight="1" x14ac:dyDescent="0.2">
      <c r="A987" s="157" t="str">
        <f t="shared" si="51"/>
        <v>MRC01</v>
      </c>
      <c r="B987" s="145" t="str">
        <f>IF(TABLAINV[[#This Row],[Z]]="","",D987&amp;"."&amp;TEXT(E987,"000")&amp;"."&amp;TEXT(F987,"000")&amp;"."&amp;TEXT(G987,"000"))</f>
        <v>MR.C01.138.003</v>
      </c>
      <c r="C987" s="146"/>
      <c r="D987" s="147" t="s">
        <v>95</v>
      </c>
      <c r="E987" s="147" t="s">
        <v>96</v>
      </c>
      <c r="F987" s="147">
        <v>138</v>
      </c>
      <c r="G987" s="147">
        <v>3</v>
      </c>
      <c r="H987" s="147">
        <v>1024538</v>
      </c>
      <c r="I987" s="147" t="s">
        <v>240</v>
      </c>
      <c r="J987" s="158">
        <v>32</v>
      </c>
      <c r="K987" s="147" t="s">
        <v>64</v>
      </c>
      <c r="L987" s="148" t="s">
        <v>108</v>
      </c>
      <c r="M987" s="147" t="s">
        <v>99</v>
      </c>
      <c r="N987" s="146" t="s">
        <v>91</v>
      </c>
      <c r="O987" s="146">
        <v>32</v>
      </c>
      <c r="P987" s="148">
        <v>32</v>
      </c>
      <c r="Q987" s="148"/>
      <c r="R987" s="147"/>
      <c r="S987" s="149">
        <f>TABLAINV[[#This Row],[Conteo Físico]]-TABLAINV[[#This Row],[Cant. UND]]</f>
        <v>0</v>
      </c>
      <c r="T9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7" s="150" t="str">
        <f>IFERROR(IF(MOD(TABLAINV[[#This Row],[C]],2)=0,"PAR","IMPAR"),"Zona")</f>
        <v>PAR</v>
      </c>
      <c r="W987" s="151"/>
      <c r="X987" s="152">
        <f>IFERROR(IF(TABLAINV[[#This Row],[Cant. UND]]=0,TABLAINV[[#This Row],[PMV]]*TABLAINV[[#This Row],[Conteo Físico]],TABLAINV[[#This Row],[PMV]]*TABLAINV[[#This Row],[Cant. UND]]),0)</f>
        <v>0</v>
      </c>
      <c r="Y987" s="152">
        <f>IFERROR(ABS(TABLAINV[[#This Row],[PMV]]*TABLAINV[[#This Row],[Diferencia]]),0)</f>
        <v>0</v>
      </c>
      <c r="Z987" s="153">
        <f>IFERROR(VLOOKUP(TABLAINV[[#This Row],[Codigo Estado]],unds!O:P,2,0),"PEND.")</f>
        <v>2001</v>
      </c>
      <c r="AA987" s="153" t="str">
        <f t="shared" si="52"/>
        <v>CD09</v>
      </c>
      <c r="AB987" s="159">
        <f t="shared" ca="1" si="53"/>
        <v>45828</v>
      </c>
    </row>
    <row r="988" spans="1:28" s="156" customFormat="1" ht="24" customHeight="1" x14ac:dyDescent="0.2">
      <c r="A988" s="157" t="str">
        <f t="shared" si="51"/>
        <v>MRC01</v>
      </c>
      <c r="B988" s="145" t="str">
        <f>IF(TABLAINV[[#This Row],[Z]]="","",D988&amp;"."&amp;TEXT(E988,"000")&amp;"."&amp;TEXT(F988,"000")&amp;"."&amp;TEXT(G988,"000"))</f>
        <v>MR.C01.138.003</v>
      </c>
      <c r="C988" s="146"/>
      <c r="D988" s="147" t="s">
        <v>95</v>
      </c>
      <c r="E988" s="147" t="s">
        <v>96</v>
      </c>
      <c r="F988" s="147">
        <v>138</v>
      </c>
      <c r="G988" s="147">
        <v>3</v>
      </c>
      <c r="H988" s="147">
        <v>374079</v>
      </c>
      <c r="I988" s="147" t="s">
        <v>241</v>
      </c>
      <c r="J988" s="158">
        <v>5</v>
      </c>
      <c r="K988" s="147" t="s">
        <v>64</v>
      </c>
      <c r="L988" s="148" t="s">
        <v>212</v>
      </c>
      <c r="M988" s="147" t="s">
        <v>99</v>
      </c>
      <c r="N988" s="146" t="s">
        <v>91</v>
      </c>
      <c r="O988" s="146">
        <v>5</v>
      </c>
      <c r="P988" s="148">
        <v>5</v>
      </c>
      <c r="Q988" s="148"/>
      <c r="R988" s="147"/>
      <c r="S988" s="149">
        <f>TABLAINV[[#This Row],[Conteo Físico]]-TABLAINV[[#This Row],[Cant. UND]]</f>
        <v>0</v>
      </c>
      <c r="T9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8" s="150" t="str">
        <f>IFERROR(IF(MOD(TABLAINV[[#This Row],[C]],2)=0,"PAR","IMPAR"),"Zona")</f>
        <v>PAR</v>
      </c>
      <c r="W988" s="151"/>
      <c r="X988" s="152">
        <f>IFERROR(IF(TABLAINV[[#This Row],[Cant. UND]]=0,TABLAINV[[#This Row],[PMV]]*TABLAINV[[#This Row],[Conteo Físico]],TABLAINV[[#This Row],[PMV]]*TABLAINV[[#This Row],[Cant. UND]]),0)</f>
        <v>0</v>
      </c>
      <c r="Y988" s="152">
        <f>IFERROR(ABS(TABLAINV[[#This Row],[PMV]]*TABLAINV[[#This Row],[Diferencia]]),0)</f>
        <v>0</v>
      </c>
      <c r="Z988" s="153">
        <f>IFERROR(VLOOKUP(TABLAINV[[#This Row],[Codigo Estado]],unds!O:P,2,0),"PEND.")</f>
        <v>2001</v>
      </c>
      <c r="AA988" s="153" t="str">
        <f t="shared" si="52"/>
        <v>CD09</v>
      </c>
      <c r="AB988" s="159">
        <f t="shared" ca="1" si="53"/>
        <v>45828</v>
      </c>
    </row>
    <row r="989" spans="1:28" s="156" customFormat="1" ht="24" customHeight="1" x14ac:dyDescent="0.2">
      <c r="A989" s="157" t="str">
        <f t="shared" si="51"/>
        <v>MRC01</v>
      </c>
      <c r="B989" s="145" t="str">
        <f>IF(TABLAINV[[#This Row],[Z]]="","",D989&amp;"."&amp;TEXT(E989,"000")&amp;"."&amp;TEXT(F989,"000")&amp;"."&amp;TEXT(G989,"000"))</f>
        <v>MR.C01.143.001</v>
      </c>
      <c r="C989" s="146"/>
      <c r="D989" s="147" t="s">
        <v>95</v>
      </c>
      <c r="E989" s="147" t="s">
        <v>96</v>
      </c>
      <c r="F989" s="147">
        <v>143</v>
      </c>
      <c r="G989" s="147">
        <v>1</v>
      </c>
      <c r="H989" s="147">
        <v>62653</v>
      </c>
      <c r="I989" s="147" t="s">
        <v>242</v>
      </c>
      <c r="J989" s="158">
        <v>6</v>
      </c>
      <c r="K989" s="147" t="s">
        <v>64</v>
      </c>
      <c r="L989" s="148" t="s">
        <v>110</v>
      </c>
      <c r="M989" s="147" t="s">
        <v>135</v>
      </c>
      <c r="N989" s="146" t="s">
        <v>91</v>
      </c>
      <c r="O989" s="146">
        <v>6</v>
      </c>
      <c r="P989" s="148">
        <v>6</v>
      </c>
      <c r="Q989" s="148"/>
      <c r="R989" s="147"/>
      <c r="S989" s="149">
        <f>TABLAINV[[#This Row],[Conteo Físico]]-TABLAINV[[#This Row],[Cant. UND]]</f>
        <v>0</v>
      </c>
      <c r="T9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9" s="150" t="str">
        <f>IFERROR(IF(MOD(TABLAINV[[#This Row],[C]],2)=0,"PAR","IMPAR"),"Zona")</f>
        <v>IMPAR</v>
      </c>
      <c r="W989" s="151"/>
      <c r="X989" s="152">
        <f>IFERROR(IF(TABLAINV[[#This Row],[Cant. UND]]=0,TABLAINV[[#This Row],[PMV]]*TABLAINV[[#This Row],[Conteo Físico]],TABLAINV[[#This Row],[PMV]]*TABLAINV[[#This Row],[Cant. UND]]),0)</f>
        <v>0</v>
      </c>
      <c r="Y989" s="152">
        <f>IFERROR(ABS(TABLAINV[[#This Row],[PMV]]*TABLAINV[[#This Row],[Diferencia]]),0)</f>
        <v>0</v>
      </c>
      <c r="Z989" s="153">
        <f>IFERROR(VLOOKUP(TABLAINV[[#This Row],[Codigo Estado]],unds!O:P,2,0),"PEND.")</f>
        <v>2001</v>
      </c>
      <c r="AA989" s="153" t="str">
        <f t="shared" si="52"/>
        <v>CD09</v>
      </c>
      <c r="AB989" s="159">
        <f t="shared" ca="1" si="53"/>
        <v>45828</v>
      </c>
    </row>
    <row r="990" spans="1:28" s="156" customFormat="1" ht="24" customHeight="1" x14ac:dyDescent="0.2">
      <c r="A990" s="157" t="str">
        <f t="shared" si="51"/>
        <v>MRC01</v>
      </c>
      <c r="B990" s="145" t="str">
        <f>IF(TABLAINV[[#This Row],[Z]]="","",D990&amp;"."&amp;TEXT(E990,"000")&amp;"."&amp;TEXT(F990,"000")&amp;"."&amp;TEXT(G990,"000"))</f>
        <v>MR.C01.143.001</v>
      </c>
      <c r="C990" s="146"/>
      <c r="D990" s="147" t="s">
        <v>95</v>
      </c>
      <c r="E990" s="147" t="s">
        <v>96</v>
      </c>
      <c r="F990" s="147">
        <v>143</v>
      </c>
      <c r="G990" s="147">
        <v>1</v>
      </c>
      <c r="H990" s="147">
        <v>754395</v>
      </c>
      <c r="I990" s="147" t="s">
        <v>243</v>
      </c>
      <c r="J990" s="158">
        <v>2</v>
      </c>
      <c r="K990" s="147" t="s">
        <v>64</v>
      </c>
      <c r="L990" s="148" t="s">
        <v>244</v>
      </c>
      <c r="M990" s="147" t="s">
        <v>99</v>
      </c>
      <c r="N990" s="146" t="s">
        <v>91</v>
      </c>
      <c r="O990" s="146">
        <v>2</v>
      </c>
      <c r="P990" s="148">
        <v>2</v>
      </c>
      <c r="Q990" s="148"/>
      <c r="R990" s="147"/>
      <c r="S990" s="149">
        <f>TABLAINV[[#This Row],[Conteo Físico]]-TABLAINV[[#This Row],[Cant. UND]]</f>
        <v>0</v>
      </c>
      <c r="T9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0" s="150" t="str">
        <f>IFERROR(IF(MOD(TABLAINV[[#This Row],[C]],2)=0,"PAR","IMPAR"),"Zona")</f>
        <v>IMPAR</v>
      </c>
      <c r="W990" s="151"/>
      <c r="X990" s="152">
        <f>IFERROR(IF(TABLAINV[[#This Row],[Cant. UND]]=0,TABLAINV[[#This Row],[PMV]]*TABLAINV[[#This Row],[Conteo Físico]],TABLAINV[[#This Row],[PMV]]*TABLAINV[[#This Row],[Cant. UND]]),0)</f>
        <v>0</v>
      </c>
      <c r="Y990" s="152">
        <f>IFERROR(ABS(TABLAINV[[#This Row],[PMV]]*TABLAINV[[#This Row],[Diferencia]]),0)</f>
        <v>0</v>
      </c>
      <c r="Z990" s="153">
        <f>IFERROR(VLOOKUP(TABLAINV[[#This Row],[Codigo Estado]],unds!O:P,2,0),"PEND.")</f>
        <v>2001</v>
      </c>
      <c r="AA990" s="153" t="str">
        <f t="shared" si="52"/>
        <v>CD09</v>
      </c>
      <c r="AB990" s="159">
        <f t="shared" ca="1" si="53"/>
        <v>45828</v>
      </c>
    </row>
    <row r="991" spans="1:28" s="156" customFormat="1" ht="24" customHeight="1" x14ac:dyDescent="0.2">
      <c r="A991" s="157" t="str">
        <f t="shared" si="51"/>
        <v>MRC01</v>
      </c>
      <c r="B991" s="145" t="str">
        <f>IF(TABLAINV[[#This Row],[Z]]="","",D991&amp;"."&amp;TEXT(E991,"000")&amp;"."&amp;TEXT(F991,"000")&amp;"."&amp;TEXT(G991,"000"))</f>
        <v>MR.C01.143.002</v>
      </c>
      <c r="C991" s="146"/>
      <c r="D991" s="147" t="s">
        <v>95</v>
      </c>
      <c r="E991" s="147" t="s">
        <v>96</v>
      </c>
      <c r="F991" s="147">
        <v>143</v>
      </c>
      <c r="G991" s="147">
        <v>2</v>
      </c>
      <c r="H991" s="147">
        <v>716772</v>
      </c>
      <c r="I991" s="147" t="s">
        <v>245</v>
      </c>
      <c r="J991" s="158">
        <v>56</v>
      </c>
      <c r="K991" s="147" t="s">
        <v>64</v>
      </c>
      <c r="L991" s="148" t="s">
        <v>246</v>
      </c>
      <c r="M991" s="147" t="s">
        <v>99</v>
      </c>
      <c r="N991" s="146" t="s">
        <v>91</v>
      </c>
      <c r="O991" s="146">
        <v>56</v>
      </c>
      <c r="P991" s="148">
        <v>56</v>
      </c>
      <c r="Q991" s="148"/>
      <c r="R991" s="147"/>
      <c r="S991" s="149">
        <f>TABLAINV[[#This Row],[Conteo Físico]]-TABLAINV[[#This Row],[Cant. UND]]</f>
        <v>0</v>
      </c>
      <c r="T9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1" s="150" t="str">
        <f>IFERROR(IF(MOD(TABLAINV[[#This Row],[C]],2)=0,"PAR","IMPAR"),"Zona")</f>
        <v>IMPAR</v>
      </c>
      <c r="W991" s="151"/>
      <c r="X991" s="152">
        <f>IFERROR(IF(TABLAINV[[#This Row],[Cant. UND]]=0,TABLAINV[[#This Row],[PMV]]*TABLAINV[[#This Row],[Conteo Físico]],TABLAINV[[#This Row],[PMV]]*TABLAINV[[#This Row],[Cant. UND]]),0)</f>
        <v>0</v>
      </c>
      <c r="Y991" s="152">
        <f>IFERROR(ABS(TABLAINV[[#This Row],[PMV]]*TABLAINV[[#This Row],[Diferencia]]),0)</f>
        <v>0</v>
      </c>
      <c r="Z991" s="153">
        <f>IFERROR(VLOOKUP(TABLAINV[[#This Row],[Codigo Estado]],unds!O:P,2,0),"PEND.")</f>
        <v>2001</v>
      </c>
      <c r="AA991" s="153" t="str">
        <f t="shared" si="52"/>
        <v>CD09</v>
      </c>
      <c r="AB991" s="159">
        <f t="shared" ca="1" si="53"/>
        <v>45828</v>
      </c>
    </row>
    <row r="992" spans="1:28" s="156" customFormat="1" ht="24" customHeight="1" x14ac:dyDescent="0.2">
      <c r="A992" s="157" t="str">
        <f t="shared" si="51"/>
        <v>MRC01</v>
      </c>
      <c r="B992" s="145" t="str">
        <f>IF(TABLAINV[[#This Row],[Z]]="","",D992&amp;"."&amp;TEXT(E992,"000")&amp;"."&amp;TEXT(F992,"000")&amp;"."&amp;TEXT(G992,"000"))</f>
        <v>MR.C01.143.002</v>
      </c>
      <c r="C992" s="146"/>
      <c r="D992" s="147" t="s">
        <v>95</v>
      </c>
      <c r="E992" s="147" t="s">
        <v>96</v>
      </c>
      <c r="F992" s="147">
        <v>143</v>
      </c>
      <c r="G992" s="147">
        <v>2</v>
      </c>
      <c r="H992" s="147">
        <v>91048</v>
      </c>
      <c r="I992" s="147" t="s">
        <v>139</v>
      </c>
      <c r="J992" s="158">
        <v>47</v>
      </c>
      <c r="K992" s="147" t="s">
        <v>64</v>
      </c>
      <c r="L992" s="148" t="s">
        <v>140</v>
      </c>
      <c r="M992" s="147" t="s">
        <v>135</v>
      </c>
      <c r="N992" s="146" t="s">
        <v>91</v>
      </c>
      <c r="O992" s="146">
        <v>47</v>
      </c>
      <c r="P992" s="148">
        <v>47</v>
      </c>
      <c r="Q992" s="148"/>
      <c r="R992" s="147"/>
      <c r="S992" s="149">
        <f>TABLAINV[[#This Row],[Conteo Físico]]-TABLAINV[[#This Row],[Cant. UND]]</f>
        <v>0</v>
      </c>
      <c r="T9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2" s="150" t="str">
        <f>IFERROR(IF(MOD(TABLAINV[[#This Row],[C]],2)=0,"PAR","IMPAR"),"Zona")</f>
        <v>IMPAR</v>
      </c>
      <c r="W992" s="151"/>
      <c r="X992" s="152">
        <f>IFERROR(IF(TABLAINV[[#This Row],[Cant. UND]]=0,TABLAINV[[#This Row],[PMV]]*TABLAINV[[#This Row],[Conteo Físico]],TABLAINV[[#This Row],[PMV]]*TABLAINV[[#This Row],[Cant. UND]]),0)</f>
        <v>0</v>
      </c>
      <c r="Y992" s="152">
        <f>IFERROR(ABS(TABLAINV[[#This Row],[PMV]]*TABLAINV[[#This Row],[Diferencia]]),0)</f>
        <v>0</v>
      </c>
      <c r="Z992" s="153">
        <f>IFERROR(VLOOKUP(TABLAINV[[#This Row],[Codigo Estado]],unds!O:P,2,0),"PEND.")</f>
        <v>2001</v>
      </c>
      <c r="AA992" s="153" t="str">
        <f t="shared" si="52"/>
        <v>CD09</v>
      </c>
      <c r="AB992" s="159">
        <f t="shared" ca="1" si="53"/>
        <v>45828</v>
      </c>
    </row>
    <row r="993" spans="1:28" s="156" customFormat="1" ht="24" customHeight="1" x14ac:dyDescent="0.2">
      <c r="A993" s="157" t="str">
        <f t="shared" si="51"/>
        <v>MRC01</v>
      </c>
      <c r="B993" s="145" t="str">
        <f>IF(TABLAINV[[#This Row],[Z]]="","",D993&amp;"."&amp;TEXT(E993,"000")&amp;"."&amp;TEXT(F993,"000")&amp;"."&amp;TEXT(G993,"000"))</f>
        <v>MR.C01.143.003</v>
      </c>
      <c r="C993" s="146"/>
      <c r="D993" s="147" t="s">
        <v>95</v>
      </c>
      <c r="E993" s="147" t="s">
        <v>96</v>
      </c>
      <c r="F993" s="147">
        <v>143</v>
      </c>
      <c r="G993" s="147">
        <v>3</v>
      </c>
      <c r="H993" s="147">
        <v>768638006</v>
      </c>
      <c r="I993" s="147" t="s">
        <v>247</v>
      </c>
      <c r="J993" s="158">
        <v>5</v>
      </c>
      <c r="K993" s="147" t="s">
        <v>64</v>
      </c>
      <c r="L993" s="148" t="s">
        <v>212</v>
      </c>
      <c r="M993" s="147" t="s">
        <v>99</v>
      </c>
      <c r="N993" s="146" t="s">
        <v>91</v>
      </c>
      <c r="O993" s="146">
        <v>5</v>
      </c>
      <c r="P993" s="148">
        <v>5</v>
      </c>
      <c r="Q993" s="148"/>
      <c r="R993" s="147"/>
      <c r="S993" s="149">
        <f>TABLAINV[[#This Row],[Conteo Físico]]-TABLAINV[[#This Row],[Cant. UND]]</f>
        <v>0</v>
      </c>
      <c r="T9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3" s="150" t="str">
        <f>IFERROR(IF(MOD(TABLAINV[[#This Row],[C]],2)=0,"PAR","IMPAR"),"Zona")</f>
        <v>IMPAR</v>
      </c>
      <c r="W993" s="151"/>
      <c r="X993" s="152">
        <f>IFERROR(IF(TABLAINV[[#This Row],[Cant. UND]]=0,TABLAINV[[#This Row],[PMV]]*TABLAINV[[#This Row],[Conteo Físico]],TABLAINV[[#This Row],[PMV]]*TABLAINV[[#This Row],[Cant. UND]]),0)</f>
        <v>0</v>
      </c>
      <c r="Y993" s="152">
        <f>IFERROR(ABS(TABLAINV[[#This Row],[PMV]]*TABLAINV[[#This Row],[Diferencia]]),0)</f>
        <v>0</v>
      </c>
      <c r="Z993" s="153">
        <f>IFERROR(VLOOKUP(TABLAINV[[#This Row],[Codigo Estado]],unds!O:P,2,0),"PEND.")</f>
        <v>2001</v>
      </c>
      <c r="AA993" s="153" t="str">
        <f t="shared" si="52"/>
        <v>CD09</v>
      </c>
      <c r="AB993" s="159">
        <f t="shared" ca="1" si="53"/>
        <v>45828</v>
      </c>
    </row>
    <row r="994" spans="1:28" s="156" customFormat="1" ht="24" customHeight="1" x14ac:dyDescent="0.2">
      <c r="A994" s="157" t="str">
        <f t="shared" si="51"/>
        <v>MRC01</v>
      </c>
      <c r="B994" s="145" t="str">
        <f>IF(TABLAINV[[#This Row],[Z]]="","",D994&amp;"."&amp;TEXT(E994,"000")&amp;"."&amp;TEXT(F994,"000")&amp;"."&amp;TEXT(G994,"000"))</f>
        <v>MR.C01.144.001</v>
      </c>
      <c r="C994" s="146"/>
      <c r="D994" s="147" t="s">
        <v>95</v>
      </c>
      <c r="E994" s="147" t="s">
        <v>96</v>
      </c>
      <c r="F994" s="147">
        <v>144</v>
      </c>
      <c r="G994" s="147">
        <v>1</v>
      </c>
      <c r="H994" s="147">
        <v>1015689</v>
      </c>
      <c r="I994" s="147" t="s">
        <v>248</v>
      </c>
      <c r="J994" s="158">
        <v>16</v>
      </c>
      <c r="K994" s="147" t="s">
        <v>64</v>
      </c>
      <c r="L994" s="148" t="s">
        <v>98</v>
      </c>
      <c r="M994" s="147" t="s">
        <v>99</v>
      </c>
      <c r="N994" s="146" t="s">
        <v>91</v>
      </c>
      <c r="O994" s="146">
        <v>16</v>
      </c>
      <c r="P994" s="148">
        <v>16</v>
      </c>
      <c r="Q994" s="148"/>
      <c r="R994" s="147"/>
      <c r="S994" s="149">
        <f>TABLAINV[[#This Row],[Conteo Físico]]-TABLAINV[[#This Row],[Cant. UND]]</f>
        <v>0</v>
      </c>
      <c r="T9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4" s="150" t="str">
        <f>IFERROR(IF(MOD(TABLAINV[[#This Row],[C]],2)=0,"PAR","IMPAR"),"Zona")</f>
        <v>PAR</v>
      </c>
      <c r="W994" s="151"/>
      <c r="X994" s="152">
        <f>IFERROR(IF(TABLAINV[[#This Row],[Cant. UND]]=0,TABLAINV[[#This Row],[PMV]]*TABLAINV[[#This Row],[Conteo Físico]],TABLAINV[[#This Row],[PMV]]*TABLAINV[[#This Row],[Cant. UND]]),0)</f>
        <v>0</v>
      </c>
      <c r="Y994" s="152">
        <f>IFERROR(ABS(TABLAINV[[#This Row],[PMV]]*TABLAINV[[#This Row],[Diferencia]]),0)</f>
        <v>0</v>
      </c>
      <c r="Z994" s="153">
        <f>IFERROR(VLOOKUP(TABLAINV[[#This Row],[Codigo Estado]],unds!O:P,2,0),"PEND.")</f>
        <v>2001</v>
      </c>
      <c r="AA994" s="153" t="str">
        <f t="shared" si="52"/>
        <v>CD09</v>
      </c>
      <c r="AB994" s="159">
        <f t="shared" ca="1" si="53"/>
        <v>45828</v>
      </c>
    </row>
    <row r="995" spans="1:28" s="156" customFormat="1" ht="24" customHeight="1" x14ac:dyDescent="0.2">
      <c r="A995" s="157" t="str">
        <f t="shared" si="51"/>
        <v>MRC01</v>
      </c>
      <c r="B995" s="145" t="str">
        <f>IF(TABLAINV[[#This Row],[Z]]="","",D995&amp;"."&amp;TEXT(E995,"000")&amp;"."&amp;TEXT(F995,"000")&amp;"."&amp;TEXT(G995,"000"))</f>
        <v>MR.C01.144.001</v>
      </c>
      <c r="C995" s="146"/>
      <c r="D995" s="147" t="s">
        <v>95</v>
      </c>
      <c r="E995" s="147" t="s">
        <v>96</v>
      </c>
      <c r="F995" s="147">
        <v>144</v>
      </c>
      <c r="G995" s="147">
        <v>1</v>
      </c>
      <c r="H995" s="147">
        <v>4231</v>
      </c>
      <c r="I995" s="147" t="s">
        <v>249</v>
      </c>
      <c r="J995" s="158">
        <v>16</v>
      </c>
      <c r="K995" s="147" t="s">
        <v>64</v>
      </c>
      <c r="L995" s="148" t="s">
        <v>218</v>
      </c>
      <c r="M995" s="147" t="s">
        <v>99</v>
      </c>
      <c r="N995" s="146" t="s">
        <v>91</v>
      </c>
      <c r="O995" s="146">
        <v>16</v>
      </c>
      <c r="P995" s="148">
        <v>16</v>
      </c>
      <c r="Q995" s="148"/>
      <c r="R995" s="147"/>
      <c r="S995" s="149">
        <f>TABLAINV[[#This Row],[Conteo Físico]]-TABLAINV[[#This Row],[Cant. UND]]</f>
        <v>0</v>
      </c>
      <c r="T9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5" s="150" t="str">
        <f>IFERROR(IF(MOD(TABLAINV[[#This Row],[C]],2)=0,"PAR","IMPAR"),"Zona")</f>
        <v>PAR</v>
      </c>
      <c r="W995" s="151"/>
      <c r="X995" s="152">
        <f>IFERROR(IF(TABLAINV[[#This Row],[Cant. UND]]=0,TABLAINV[[#This Row],[PMV]]*TABLAINV[[#This Row],[Conteo Físico]],TABLAINV[[#This Row],[PMV]]*TABLAINV[[#This Row],[Cant. UND]]),0)</f>
        <v>0</v>
      </c>
      <c r="Y995" s="152">
        <f>IFERROR(ABS(TABLAINV[[#This Row],[PMV]]*TABLAINV[[#This Row],[Diferencia]]),0)</f>
        <v>0</v>
      </c>
      <c r="Z995" s="153">
        <f>IFERROR(VLOOKUP(TABLAINV[[#This Row],[Codigo Estado]],unds!O:P,2,0),"PEND.")</f>
        <v>2001</v>
      </c>
      <c r="AA995" s="153" t="str">
        <f t="shared" si="52"/>
        <v>CD09</v>
      </c>
      <c r="AB995" s="159">
        <f t="shared" ca="1" si="53"/>
        <v>45828</v>
      </c>
    </row>
    <row r="996" spans="1:28" s="156" customFormat="1" ht="24" customHeight="1" x14ac:dyDescent="0.2">
      <c r="A996" s="157" t="str">
        <f t="shared" si="51"/>
        <v>MRC01</v>
      </c>
      <c r="B996" s="145" t="str">
        <f>IF(TABLAINV[[#This Row],[Z]]="","",D996&amp;"."&amp;TEXT(E996,"000")&amp;"."&amp;TEXT(F996,"000")&amp;"."&amp;TEXT(G996,"000"))</f>
        <v>MR.C01.144.001</v>
      </c>
      <c r="C996" s="146"/>
      <c r="D996" s="147" t="s">
        <v>95</v>
      </c>
      <c r="E996" s="147" t="s">
        <v>96</v>
      </c>
      <c r="F996" s="147">
        <v>144</v>
      </c>
      <c r="G996" s="147">
        <v>1</v>
      </c>
      <c r="H996" s="147">
        <v>4260</v>
      </c>
      <c r="I996" s="147" t="s">
        <v>235</v>
      </c>
      <c r="J996" s="158">
        <v>1</v>
      </c>
      <c r="K996" s="147" t="s">
        <v>64</v>
      </c>
      <c r="L996" s="148" t="s">
        <v>236</v>
      </c>
      <c r="M996" s="147" t="s">
        <v>135</v>
      </c>
      <c r="N996" s="146" t="s">
        <v>91</v>
      </c>
      <c r="O996" s="146">
        <v>1</v>
      </c>
      <c r="P996" s="148">
        <v>1</v>
      </c>
      <c r="Q996" s="148"/>
      <c r="R996" s="147"/>
      <c r="S996" s="149">
        <f>TABLAINV[[#This Row],[Conteo Físico]]-TABLAINV[[#This Row],[Cant. UND]]</f>
        <v>0</v>
      </c>
      <c r="T9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6" s="150" t="str">
        <f>IFERROR(IF(MOD(TABLAINV[[#This Row],[C]],2)=0,"PAR","IMPAR"),"Zona")</f>
        <v>PAR</v>
      </c>
      <c r="W996" s="151"/>
      <c r="X996" s="152">
        <f>IFERROR(IF(TABLAINV[[#This Row],[Cant. UND]]=0,TABLAINV[[#This Row],[PMV]]*TABLAINV[[#This Row],[Conteo Físico]],TABLAINV[[#This Row],[PMV]]*TABLAINV[[#This Row],[Cant. UND]]),0)</f>
        <v>0</v>
      </c>
      <c r="Y996" s="152">
        <f>IFERROR(ABS(TABLAINV[[#This Row],[PMV]]*TABLAINV[[#This Row],[Diferencia]]),0)</f>
        <v>0</v>
      </c>
      <c r="Z996" s="153">
        <f>IFERROR(VLOOKUP(TABLAINV[[#This Row],[Codigo Estado]],unds!O:P,2,0),"PEND.")</f>
        <v>2001</v>
      </c>
      <c r="AA996" s="153" t="str">
        <f t="shared" si="52"/>
        <v>CD09</v>
      </c>
      <c r="AB996" s="159">
        <f t="shared" ca="1" si="53"/>
        <v>45828</v>
      </c>
    </row>
    <row r="997" spans="1:28" s="156" customFormat="1" ht="24" customHeight="1" x14ac:dyDescent="0.2">
      <c r="A997" s="157" t="str">
        <f t="shared" si="51"/>
        <v>MRC01</v>
      </c>
      <c r="B997" s="145" t="str">
        <f>IF(TABLAINV[[#This Row],[Z]]="","",D997&amp;"."&amp;TEXT(E997,"000")&amp;"."&amp;TEXT(F997,"000")&amp;"."&amp;TEXT(G997,"000"))</f>
        <v>MR.C01.144.001</v>
      </c>
      <c r="C997" s="146"/>
      <c r="D997" s="147" t="s">
        <v>95</v>
      </c>
      <c r="E997" s="147" t="s">
        <v>96</v>
      </c>
      <c r="F997" s="147">
        <v>144</v>
      </c>
      <c r="G997" s="147">
        <v>1</v>
      </c>
      <c r="H997" s="147">
        <v>452023</v>
      </c>
      <c r="I997" s="147" t="s">
        <v>250</v>
      </c>
      <c r="J997" s="158">
        <v>12</v>
      </c>
      <c r="K997" s="147" t="s">
        <v>64</v>
      </c>
      <c r="L997" s="148" t="s">
        <v>98</v>
      </c>
      <c r="M997" s="147" t="s">
        <v>99</v>
      </c>
      <c r="N997" s="146" t="s">
        <v>91</v>
      </c>
      <c r="O997" s="146">
        <v>12</v>
      </c>
      <c r="P997" s="148">
        <v>12</v>
      </c>
      <c r="Q997" s="148"/>
      <c r="R997" s="147"/>
      <c r="S997" s="149">
        <f>TABLAINV[[#This Row],[Conteo Físico]]-TABLAINV[[#This Row],[Cant. UND]]</f>
        <v>0</v>
      </c>
      <c r="T9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7" s="150" t="str">
        <f>IFERROR(IF(MOD(TABLAINV[[#This Row],[C]],2)=0,"PAR","IMPAR"),"Zona")</f>
        <v>PAR</v>
      </c>
      <c r="W997" s="151"/>
      <c r="X997" s="152">
        <f>IFERROR(IF(TABLAINV[[#This Row],[Cant. UND]]=0,TABLAINV[[#This Row],[PMV]]*TABLAINV[[#This Row],[Conteo Físico]],TABLAINV[[#This Row],[PMV]]*TABLAINV[[#This Row],[Cant. UND]]),0)</f>
        <v>0</v>
      </c>
      <c r="Y997" s="152">
        <f>IFERROR(ABS(TABLAINV[[#This Row],[PMV]]*TABLAINV[[#This Row],[Diferencia]]),0)</f>
        <v>0</v>
      </c>
      <c r="Z997" s="153">
        <f>IFERROR(VLOOKUP(TABLAINV[[#This Row],[Codigo Estado]],unds!O:P,2,0),"PEND.")</f>
        <v>2001</v>
      </c>
      <c r="AA997" s="153" t="str">
        <f t="shared" si="52"/>
        <v>CD09</v>
      </c>
      <c r="AB997" s="159">
        <f t="shared" ca="1" si="53"/>
        <v>45828</v>
      </c>
    </row>
    <row r="998" spans="1:28" s="156" customFormat="1" ht="24" customHeight="1" x14ac:dyDescent="0.2">
      <c r="A998" s="157" t="str">
        <f t="shared" si="51"/>
        <v>MRC01</v>
      </c>
      <c r="B998" s="145" t="str">
        <f>IF(TABLAINV[[#This Row],[Z]]="","",D998&amp;"."&amp;TEXT(E998,"000")&amp;"."&amp;TEXT(F998,"000")&amp;"."&amp;TEXT(G998,"000"))</f>
        <v>MR.C01.144.001</v>
      </c>
      <c r="C998" s="146"/>
      <c r="D998" s="147" t="s">
        <v>95</v>
      </c>
      <c r="E998" s="147" t="s">
        <v>96</v>
      </c>
      <c r="F998" s="147">
        <v>144</v>
      </c>
      <c r="G998" s="147">
        <v>1</v>
      </c>
      <c r="H998" s="147">
        <v>70127</v>
      </c>
      <c r="I998" s="147" t="s">
        <v>251</v>
      </c>
      <c r="J998" s="158">
        <v>6</v>
      </c>
      <c r="K998" s="147" t="s">
        <v>64</v>
      </c>
      <c r="L998" s="148" t="s">
        <v>115</v>
      </c>
      <c r="M998" s="147" t="s">
        <v>99</v>
      </c>
      <c r="N998" s="146" t="s">
        <v>91</v>
      </c>
      <c r="O998" s="146">
        <v>6</v>
      </c>
      <c r="P998" s="148">
        <v>6</v>
      </c>
      <c r="Q998" s="148"/>
      <c r="R998" s="147"/>
      <c r="S998" s="149">
        <f>TABLAINV[[#This Row],[Conteo Físico]]-TABLAINV[[#This Row],[Cant. UND]]</f>
        <v>0</v>
      </c>
      <c r="T9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8" s="150" t="str">
        <f>IFERROR(IF(MOD(TABLAINV[[#This Row],[C]],2)=0,"PAR","IMPAR"),"Zona")</f>
        <v>PAR</v>
      </c>
      <c r="W998" s="151"/>
      <c r="X998" s="152">
        <f>IFERROR(IF(TABLAINV[[#This Row],[Cant. UND]]=0,TABLAINV[[#This Row],[PMV]]*TABLAINV[[#This Row],[Conteo Físico]],TABLAINV[[#This Row],[PMV]]*TABLAINV[[#This Row],[Cant. UND]]),0)</f>
        <v>0</v>
      </c>
      <c r="Y998" s="152">
        <f>IFERROR(ABS(TABLAINV[[#This Row],[PMV]]*TABLAINV[[#This Row],[Diferencia]]),0)</f>
        <v>0</v>
      </c>
      <c r="Z998" s="153">
        <f>IFERROR(VLOOKUP(TABLAINV[[#This Row],[Codigo Estado]],unds!O:P,2,0),"PEND.")</f>
        <v>2001</v>
      </c>
      <c r="AA998" s="153" t="str">
        <f t="shared" si="52"/>
        <v>CD09</v>
      </c>
      <c r="AB998" s="159">
        <f t="shared" ca="1" si="53"/>
        <v>45828</v>
      </c>
    </row>
    <row r="999" spans="1:28" s="156" customFormat="1" ht="24" customHeight="1" x14ac:dyDescent="0.2">
      <c r="A999" s="157" t="str">
        <f t="shared" si="51"/>
        <v>MRC01</v>
      </c>
      <c r="B999" s="145" t="str">
        <f>IF(TABLAINV[[#This Row],[Z]]="","",D999&amp;"."&amp;TEXT(E999,"000")&amp;"."&amp;TEXT(F999,"000")&amp;"."&amp;TEXT(G999,"000"))</f>
        <v>MR.C01.144.002</v>
      </c>
      <c r="C999" s="146"/>
      <c r="D999" s="147" t="s">
        <v>95</v>
      </c>
      <c r="E999" s="147" t="s">
        <v>96</v>
      </c>
      <c r="F999" s="147">
        <v>144</v>
      </c>
      <c r="G999" s="147">
        <v>2</v>
      </c>
      <c r="H999" s="147">
        <v>567793</v>
      </c>
      <c r="I999" s="147" t="s">
        <v>252</v>
      </c>
      <c r="J999" s="158">
        <v>11</v>
      </c>
      <c r="K999" s="147" t="s">
        <v>64</v>
      </c>
      <c r="L999" s="148" t="s">
        <v>184</v>
      </c>
      <c r="M999" s="147" t="s">
        <v>99</v>
      </c>
      <c r="N999" s="146" t="s">
        <v>91</v>
      </c>
      <c r="O999" s="146">
        <v>11</v>
      </c>
      <c r="P999" s="148">
        <v>11</v>
      </c>
      <c r="Q999" s="148"/>
      <c r="R999" s="147"/>
      <c r="S999" s="149">
        <f>TABLAINV[[#This Row],[Conteo Físico]]-TABLAINV[[#This Row],[Cant. UND]]</f>
        <v>0</v>
      </c>
      <c r="T9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9" s="150" t="str">
        <f>IFERROR(IF(MOD(TABLAINV[[#This Row],[C]],2)=0,"PAR","IMPAR"),"Zona")</f>
        <v>PAR</v>
      </c>
      <c r="W999" s="151"/>
      <c r="X999" s="152">
        <f>IFERROR(IF(TABLAINV[[#This Row],[Cant. UND]]=0,TABLAINV[[#This Row],[PMV]]*TABLAINV[[#This Row],[Conteo Físico]],TABLAINV[[#This Row],[PMV]]*TABLAINV[[#This Row],[Cant. UND]]),0)</f>
        <v>0</v>
      </c>
      <c r="Y999" s="152">
        <f>IFERROR(ABS(TABLAINV[[#This Row],[PMV]]*TABLAINV[[#This Row],[Diferencia]]),0)</f>
        <v>0</v>
      </c>
      <c r="Z999" s="153">
        <f>IFERROR(VLOOKUP(TABLAINV[[#This Row],[Codigo Estado]],unds!O:P,2,0),"PEND.")</f>
        <v>2001</v>
      </c>
      <c r="AA999" s="153" t="str">
        <f t="shared" si="52"/>
        <v>CD09</v>
      </c>
      <c r="AB999" s="159">
        <f t="shared" ca="1" si="53"/>
        <v>45828</v>
      </c>
    </row>
    <row r="1000" spans="1:28" s="156" customFormat="1" ht="24" customHeight="1" x14ac:dyDescent="0.2">
      <c r="A1000" s="157" t="str">
        <f t="shared" si="51"/>
        <v>MRC01</v>
      </c>
      <c r="B1000" s="145" t="str">
        <f>IF(TABLAINV[[#This Row],[Z]]="","",D1000&amp;"."&amp;TEXT(E1000,"000")&amp;"."&amp;TEXT(F1000,"000")&amp;"."&amp;TEXT(G1000,"000"))</f>
        <v>MR.C01.144.002</v>
      </c>
      <c r="C1000" s="146"/>
      <c r="D1000" s="147" t="s">
        <v>95</v>
      </c>
      <c r="E1000" s="147" t="s">
        <v>96</v>
      </c>
      <c r="F1000" s="147">
        <v>144</v>
      </c>
      <c r="G1000" s="147">
        <v>2</v>
      </c>
      <c r="H1000" s="147">
        <v>735373006</v>
      </c>
      <c r="I1000" s="147" t="s">
        <v>210</v>
      </c>
      <c r="J1000" s="158">
        <v>1</v>
      </c>
      <c r="K1000" s="147" t="s">
        <v>64</v>
      </c>
      <c r="L1000" s="148" t="s">
        <v>113</v>
      </c>
      <c r="M1000" s="147" t="s">
        <v>99</v>
      </c>
      <c r="N1000" s="146" t="s">
        <v>91</v>
      </c>
      <c r="O1000" s="146">
        <v>1</v>
      </c>
      <c r="P1000" s="148">
        <v>1</v>
      </c>
      <c r="Q1000" s="148"/>
      <c r="R1000" s="147"/>
      <c r="S1000" s="149">
        <f>TABLAINV[[#This Row],[Conteo Físico]]-TABLAINV[[#This Row],[Cant. UND]]</f>
        <v>0</v>
      </c>
      <c r="T10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0" s="150" t="str">
        <f>IFERROR(IF(MOD(TABLAINV[[#This Row],[C]],2)=0,"PAR","IMPAR"),"Zona")</f>
        <v>PAR</v>
      </c>
      <c r="W1000" s="151"/>
      <c r="X1000" s="152">
        <f>IFERROR(IF(TABLAINV[[#This Row],[Cant. UND]]=0,TABLAINV[[#This Row],[PMV]]*TABLAINV[[#This Row],[Conteo Físico]],TABLAINV[[#This Row],[PMV]]*TABLAINV[[#This Row],[Cant. UND]]),0)</f>
        <v>0</v>
      </c>
      <c r="Y1000" s="152">
        <f>IFERROR(ABS(TABLAINV[[#This Row],[PMV]]*TABLAINV[[#This Row],[Diferencia]]),0)</f>
        <v>0</v>
      </c>
      <c r="Z1000" s="153">
        <f>IFERROR(VLOOKUP(TABLAINV[[#This Row],[Codigo Estado]],unds!O:P,2,0),"PEND.")</f>
        <v>2001</v>
      </c>
      <c r="AA1000" s="153" t="str">
        <f t="shared" si="52"/>
        <v>CD09</v>
      </c>
      <c r="AB1000" s="159">
        <f t="shared" ca="1" si="53"/>
        <v>45828</v>
      </c>
    </row>
    <row r="1001" spans="1:28" s="156" customFormat="1" ht="24" customHeight="1" x14ac:dyDescent="0.2">
      <c r="A1001" s="157" t="str">
        <f t="shared" si="51"/>
        <v>MRC01</v>
      </c>
      <c r="B1001" s="145" t="str">
        <f>IF(TABLAINV[[#This Row],[Z]]="","",D1001&amp;"."&amp;TEXT(E1001,"000")&amp;"."&amp;TEXT(F1001,"000")&amp;"."&amp;TEXT(G1001,"000"))</f>
        <v>MR.C01.144.003</v>
      </c>
      <c r="C1001" s="146"/>
      <c r="D1001" s="147" t="s">
        <v>95</v>
      </c>
      <c r="E1001" s="147" t="s">
        <v>96</v>
      </c>
      <c r="F1001" s="147">
        <v>144</v>
      </c>
      <c r="G1001" s="147">
        <v>3</v>
      </c>
      <c r="H1001" s="147">
        <v>3381</v>
      </c>
      <c r="I1001" s="147" t="s">
        <v>253</v>
      </c>
      <c r="J1001" s="158">
        <v>12</v>
      </c>
      <c r="K1001" s="147" t="s">
        <v>64</v>
      </c>
      <c r="L1001" s="148" t="s">
        <v>98</v>
      </c>
      <c r="M1001" s="147" t="s">
        <v>99</v>
      </c>
      <c r="N1001" s="146" t="s">
        <v>91</v>
      </c>
      <c r="O1001" s="146">
        <v>12</v>
      </c>
      <c r="P1001" s="148">
        <v>12</v>
      </c>
      <c r="Q1001" s="148"/>
      <c r="R1001" s="147"/>
      <c r="S1001" s="149">
        <f>TABLAINV[[#This Row],[Conteo Físico]]-TABLAINV[[#This Row],[Cant. UND]]</f>
        <v>0</v>
      </c>
      <c r="T10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1" s="150" t="str">
        <f>IFERROR(IF(MOD(TABLAINV[[#This Row],[C]],2)=0,"PAR","IMPAR"),"Zona")</f>
        <v>PAR</v>
      </c>
      <c r="W1001" s="151"/>
      <c r="X1001" s="152">
        <f>IFERROR(IF(TABLAINV[[#This Row],[Cant. UND]]=0,TABLAINV[[#This Row],[PMV]]*TABLAINV[[#This Row],[Conteo Físico]],TABLAINV[[#This Row],[PMV]]*TABLAINV[[#This Row],[Cant. UND]]),0)</f>
        <v>0</v>
      </c>
      <c r="Y1001" s="152">
        <f>IFERROR(ABS(TABLAINV[[#This Row],[PMV]]*TABLAINV[[#This Row],[Diferencia]]),0)</f>
        <v>0</v>
      </c>
      <c r="Z1001" s="153">
        <f>IFERROR(VLOOKUP(TABLAINV[[#This Row],[Codigo Estado]],unds!O:P,2,0),"PEND.")</f>
        <v>2001</v>
      </c>
      <c r="AA1001" s="153" t="str">
        <f t="shared" si="52"/>
        <v>CD09</v>
      </c>
      <c r="AB1001" s="159">
        <f t="shared" ca="1" si="53"/>
        <v>45828</v>
      </c>
    </row>
    <row r="1002" spans="1:28" s="156" customFormat="1" ht="24" customHeight="1" x14ac:dyDescent="0.2">
      <c r="A1002" s="157" t="str">
        <f t="shared" si="51"/>
        <v>MRC01</v>
      </c>
      <c r="B1002" s="145" t="str">
        <f>IF(TABLAINV[[#This Row],[Z]]="","",D1002&amp;"."&amp;TEXT(E1002,"000")&amp;"."&amp;TEXT(F1002,"000")&amp;"."&amp;TEXT(G1002,"000"))</f>
        <v>MR.C01.144.003</v>
      </c>
      <c r="C1002" s="146"/>
      <c r="D1002" s="147" t="s">
        <v>95</v>
      </c>
      <c r="E1002" s="147" t="s">
        <v>96</v>
      </c>
      <c r="F1002" s="147">
        <v>144</v>
      </c>
      <c r="G1002" s="147">
        <v>3</v>
      </c>
      <c r="H1002" s="147">
        <v>373452</v>
      </c>
      <c r="I1002" s="147" t="s">
        <v>254</v>
      </c>
      <c r="J1002" s="158">
        <v>10</v>
      </c>
      <c r="K1002" s="147" t="s">
        <v>64</v>
      </c>
      <c r="L1002" s="148" t="s">
        <v>212</v>
      </c>
      <c r="M1002" s="147" t="s">
        <v>99</v>
      </c>
      <c r="N1002" s="146" t="s">
        <v>91</v>
      </c>
      <c r="O1002" s="146">
        <v>10</v>
      </c>
      <c r="P1002" s="148">
        <v>10</v>
      </c>
      <c r="Q1002" s="148"/>
      <c r="R1002" s="147"/>
      <c r="S1002" s="149">
        <f>TABLAINV[[#This Row],[Conteo Físico]]-TABLAINV[[#This Row],[Cant. UND]]</f>
        <v>0</v>
      </c>
      <c r="T10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2" s="150" t="str">
        <f>IFERROR(IF(MOD(TABLAINV[[#This Row],[C]],2)=0,"PAR","IMPAR"),"Zona")</f>
        <v>PAR</v>
      </c>
      <c r="W1002" s="151"/>
      <c r="X1002" s="152">
        <f>IFERROR(IF(TABLAINV[[#This Row],[Cant. UND]]=0,TABLAINV[[#This Row],[PMV]]*TABLAINV[[#This Row],[Conteo Físico]],TABLAINV[[#This Row],[PMV]]*TABLAINV[[#This Row],[Cant. UND]]),0)</f>
        <v>0</v>
      </c>
      <c r="Y1002" s="152">
        <f>IFERROR(ABS(TABLAINV[[#This Row],[PMV]]*TABLAINV[[#This Row],[Diferencia]]),0)</f>
        <v>0</v>
      </c>
      <c r="Z1002" s="153">
        <f>IFERROR(VLOOKUP(TABLAINV[[#This Row],[Codigo Estado]],unds!O:P,2,0),"PEND.")</f>
        <v>2001</v>
      </c>
      <c r="AA1002" s="153" t="str">
        <f t="shared" si="52"/>
        <v>CD09</v>
      </c>
      <c r="AB1002" s="159">
        <f t="shared" ca="1" si="53"/>
        <v>45828</v>
      </c>
    </row>
    <row r="1003" spans="1:28" s="156" customFormat="1" ht="24" customHeight="1" x14ac:dyDescent="0.2">
      <c r="A1003" s="157" t="str">
        <f t="shared" si="51"/>
        <v>MRC01</v>
      </c>
      <c r="B1003" s="145" t="str">
        <f>IF(TABLAINV[[#This Row],[Z]]="","",D1003&amp;"."&amp;TEXT(E1003,"000")&amp;"."&amp;TEXT(F1003,"000")&amp;"."&amp;TEXT(G1003,"000"))</f>
        <v>MR.C01.144.003</v>
      </c>
      <c r="C1003" s="146"/>
      <c r="D1003" s="147" t="s">
        <v>95</v>
      </c>
      <c r="E1003" s="147" t="s">
        <v>96</v>
      </c>
      <c r="F1003" s="147">
        <v>144</v>
      </c>
      <c r="G1003" s="147">
        <v>3</v>
      </c>
      <c r="H1003" s="147">
        <v>4989</v>
      </c>
      <c r="I1003" s="147" t="s">
        <v>255</v>
      </c>
      <c r="J1003" s="158">
        <v>5</v>
      </c>
      <c r="K1003" s="147" t="s">
        <v>64</v>
      </c>
      <c r="L1003" s="148" t="s">
        <v>256</v>
      </c>
      <c r="M1003" s="147" t="s">
        <v>111</v>
      </c>
      <c r="N1003" s="146" t="s">
        <v>91</v>
      </c>
      <c r="O1003" s="146">
        <v>5</v>
      </c>
      <c r="P1003" s="148">
        <v>5</v>
      </c>
      <c r="Q1003" s="148"/>
      <c r="R1003" s="147"/>
      <c r="S1003" s="149">
        <f>TABLAINV[[#This Row],[Conteo Físico]]-TABLAINV[[#This Row],[Cant. UND]]</f>
        <v>0</v>
      </c>
      <c r="T10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3" s="150" t="str">
        <f>IFERROR(IF(MOD(TABLAINV[[#This Row],[C]],2)=0,"PAR","IMPAR"),"Zona")</f>
        <v>PAR</v>
      </c>
      <c r="W1003" s="151"/>
      <c r="X1003" s="152">
        <f>IFERROR(IF(TABLAINV[[#This Row],[Cant. UND]]=0,TABLAINV[[#This Row],[PMV]]*TABLAINV[[#This Row],[Conteo Físico]],TABLAINV[[#This Row],[PMV]]*TABLAINV[[#This Row],[Cant. UND]]),0)</f>
        <v>0</v>
      </c>
      <c r="Y1003" s="152">
        <f>IFERROR(ABS(TABLAINV[[#This Row],[PMV]]*TABLAINV[[#This Row],[Diferencia]]),0)</f>
        <v>0</v>
      </c>
      <c r="Z1003" s="153">
        <f>IFERROR(VLOOKUP(TABLAINV[[#This Row],[Codigo Estado]],unds!O:P,2,0),"PEND.")</f>
        <v>2001</v>
      </c>
      <c r="AA1003" s="153" t="str">
        <f t="shared" si="52"/>
        <v>CD09</v>
      </c>
      <c r="AB1003" s="159">
        <f t="shared" ca="1" si="53"/>
        <v>45828</v>
      </c>
    </row>
    <row r="1004" spans="1:28" s="156" customFormat="1" ht="24" customHeight="1" x14ac:dyDescent="0.2">
      <c r="A1004" s="157" t="str">
        <f t="shared" si="51"/>
        <v>MRC01</v>
      </c>
      <c r="B1004" s="145" t="str">
        <f>IF(TABLAINV[[#This Row],[Z]]="","",D1004&amp;"."&amp;TEXT(E1004,"000")&amp;"."&amp;TEXT(F1004,"000")&amp;"."&amp;TEXT(G1004,"000"))</f>
        <v>MR.C01.146.001</v>
      </c>
      <c r="C1004" s="146"/>
      <c r="D1004" s="147" t="s">
        <v>95</v>
      </c>
      <c r="E1004" s="147" t="s">
        <v>96</v>
      </c>
      <c r="F1004" s="147">
        <v>146</v>
      </c>
      <c r="G1004" s="147">
        <v>1</v>
      </c>
      <c r="H1004" s="147">
        <v>4231</v>
      </c>
      <c r="I1004" s="147" t="s">
        <v>249</v>
      </c>
      <c r="J1004" s="158">
        <v>13</v>
      </c>
      <c r="K1004" s="147" t="s">
        <v>64</v>
      </c>
      <c r="L1004" s="148" t="s">
        <v>218</v>
      </c>
      <c r="M1004" s="147" t="s">
        <v>99</v>
      </c>
      <c r="N1004" s="146" t="s">
        <v>91</v>
      </c>
      <c r="O1004" s="146">
        <v>13</v>
      </c>
      <c r="P1004" s="148">
        <v>13</v>
      </c>
      <c r="Q1004" s="148"/>
      <c r="R1004" s="147"/>
      <c r="S1004" s="149">
        <f>TABLAINV[[#This Row],[Conteo Físico]]-TABLAINV[[#This Row],[Cant. UND]]</f>
        <v>0</v>
      </c>
      <c r="T10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4" s="150" t="str">
        <f>IFERROR(IF(MOD(TABLAINV[[#This Row],[C]],2)=0,"PAR","IMPAR"),"Zona")</f>
        <v>PAR</v>
      </c>
      <c r="W1004" s="151"/>
      <c r="X1004" s="152">
        <f>IFERROR(IF(TABLAINV[[#This Row],[Cant. UND]]=0,TABLAINV[[#This Row],[PMV]]*TABLAINV[[#This Row],[Conteo Físico]],TABLAINV[[#This Row],[PMV]]*TABLAINV[[#This Row],[Cant. UND]]),0)</f>
        <v>0</v>
      </c>
      <c r="Y1004" s="152">
        <f>IFERROR(ABS(TABLAINV[[#This Row],[PMV]]*TABLAINV[[#This Row],[Diferencia]]),0)</f>
        <v>0</v>
      </c>
      <c r="Z1004" s="153">
        <f>IFERROR(VLOOKUP(TABLAINV[[#This Row],[Codigo Estado]],unds!O:P,2,0),"PEND.")</f>
        <v>2001</v>
      </c>
      <c r="AA1004" s="153" t="str">
        <f t="shared" si="52"/>
        <v>CD09</v>
      </c>
      <c r="AB1004" s="159">
        <f t="shared" ca="1" si="53"/>
        <v>45828</v>
      </c>
    </row>
    <row r="1005" spans="1:28" s="156" customFormat="1" ht="24" customHeight="1" x14ac:dyDescent="0.2">
      <c r="A1005" s="157" t="str">
        <f t="shared" si="51"/>
        <v>MRC01</v>
      </c>
      <c r="B1005" s="145" t="str">
        <f>IF(TABLAINV[[#This Row],[Z]]="","",D1005&amp;"."&amp;TEXT(E1005,"000")&amp;"."&amp;TEXT(F1005,"000")&amp;"."&amp;TEXT(G1005,"000"))</f>
        <v>MR.C01.146.002</v>
      </c>
      <c r="C1005" s="146"/>
      <c r="D1005" s="147" t="s">
        <v>95</v>
      </c>
      <c r="E1005" s="147" t="s">
        <v>96</v>
      </c>
      <c r="F1005" s="147">
        <v>146</v>
      </c>
      <c r="G1005" s="147">
        <v>2</v>
      </c>
      <c r="H1005" s="147">
        <v>142480</v>
      </c>
      <c r="I1005" s="147" t="s">
        <v>257</v>
      </c>
      <c r="J1005" s="158">
        <v>3</v>
      </c>
      <c r="K1005" s="147" t="s">
        <v>64</v>
      </c>
      <c r="L1005" s="148" t="s">
        <v>110</v>
      </c>
      <c r="M1005" s="147" t="s">
        <v>135</v>
      </c>
      <c r="N1005" s="146" t="s">
        <v>91</v>
      </c>
      <c r="O1005" s="146">
        <v>3</v>
      </c>
      <c r="P1005" s="148">
        <v>3</v>
      </c>
      <c r="Q1005" s="148"/>
      <c r="R1005" s="147"/>
      <c r="S1005" s="149">
        <f>TABLAINV[[#This Row],[Conteo Físico]]-TABLAINV[[#This Row],[Cant. UND]]</f>
        <v>0</v>
      </c>
      <c r="T10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5" s="150" t="str">
        <f>IFERROR(IF(MOD(TABLAINV[[#This Row],[C]],2)=0,"PAR","IMPAR"),"Zona")</f>
        <v>PAR</v>
      </c>
      <c r="W1005" s="151"/>
      <c r="X1005" s="152">
        <f>IFERROR(IF(TABLAINV[[#This Row],[Cant. UND]]=0,TABLAINV[[#This Row],[PMV]]*TABLAINV[[#This Row],[Conteo Físico]],TABLAINV[[#This Row],[PMV]]*TABLAINV[[#This Row],[Cant. UND]]),0)</f>
        <v>0</v>
      </c>
      <c r="Y1005" s="152">
        <f>IFERROR(ABS(TABLAINV[[#This Row],[PMV]]*TABLAINV[[#This Row],[Diferencia]]),0)</f>
        <v>0</v>
      </c>
      <c r="Z1005" s="153">
        <f>IFERROR(VLOOKUP(TABLAINV[[#This Row],[Codigo Estado]],unds!O:P,2,0),"PEND.")</f>
        <v>2001</v>
      </c>
      <c r="AA1005" s="153" t="str">
        <f t="shared" si="52"/>
        <v>CD09</v>
      </c>
      <c r="AB1005" s="159">
        <f t="shared" ca="1" si="53"/>
        <v>45828</v>
      </c>
    </row>
    <row r="1006" spans="1:28" s="156" customFormat="1" ht="24" customHeight="1" x14ac:dyDescent="0.2">
      <c r="A1006" s="157" t="str">
        <f t="shared" si="51"/>
        <v>MRC01</v>
      </c>
      <c r="B1006" s="145" t="str">
        <f>IF(TABLAINV[[#This Row],[Z]]="","",D1006&amp;"."&amp;TEXT(E1006,"000")&amp;"."&amp;TEXT(F1006,"000")&amp;"."&amp;TEXT(G1006,"000"))</f>
        <v>MR.C01.146.002</v>
      </c>
      <c r="C1006" s="146"/>
      <c r="D1006" s="147" t="s">
        <v>95</v>
      </c>
      <c r="E1006" s="147" t="s">
        <v>96</v>
      </c>
      <c r="F1006" s="147">
        <v>146</v>
      </c>
      <c r="G1006" s="147">
        <v>2</v>
      </c>
      <c r="H1006" s="147">
        <v>143871004</v>
      </c>
      <c r="I1006" s="147" t="s">
        <v>258</v>
      </c>
      <c r="J1006" s="158">
        <v>9</v>
      </c>
      <c r="K1006" s="147" t="s">
        <v>64</v>
      </c>
      <c r="L1006" s="148" t="s">
        <v>115</v>
      </c>
      <c r="M1006" s="147" t="s">
        <v>99</v>
      </c>
      <c r="N1006" s="146" t="s">
        <v>91</v>
      </c>
      <c r="O1006" s="146">
        <v>9</v>
      </c>
      <c r="P1006" s="148">
        <v>9</v>
      </c>
      <c r="Q1006" s="148"/>
      <c r="R1006" s="147"/>
      <c r="S1006" s="149">
        <f>TABLAINV[[#This Row],[Conteo Físico]]-TABLAINV[[#This Row],[Cant. UND]]</f>
        <v>0</v>
      </c>
      <c r="T10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6" s="150" t="str">
        <f>IFERROR(IF(MOD(TABLAINV[[#This Row],[C]],2)=0,"PAR","IMPAR"),"Zona")</f>
        <v>PAR</v>
      </c>
      <c r="W1006" s="151"/>
      <c r="X1006" s="152">
        <f>IFERROR(IF(TABLAINV[[#This Row],[Cant. UND]]=0,TABLAINV[[#This Row],[PMV]]*TABLAINV[[#This Row],[Conteo Físico]],TABLAINV[[#This Row],[PMV]]*TABLAINV[[#This Row],[Cant. UND]]),0)</f>
        <v>0</v>
      </c>
      <c r="Y1006" s="152">
        <f>IFERROR(ABS(TABLAINV[[#This Row],[PMV]]*TABLAINV[[#This Row],[Diferencia]]),0)</f>
        <v>0</v>
      </c>
      <c r="Z1006" s="153">
        <f>IFERROR(VLOOKUP(TABLAINV[[#This Row],[Codigo Estado]],unds!O:P,2,0),"PEND.")</f>
        <v>2001</v>
      </c>
      <c r="AA1006" s="153" t="str">
        <f t="shared" si="52"/>
        <v>CD09</v>
      </c>
      <c r="AB1006" s="159">
        <f t="shared" ca="1" si="53"/>
        <v>45828</v>
      </c>
    </row>
    <row r="1007" spans="1:28" s="156" customFormat="1" ht="24" customHeight="1" x14ac:dyDescent="0.2">
      <c r="A1007" s="157" t="str">
        <f t="shared" si="51"/>
        <v>MRC01</v>
      </c>
      <c r="B1007" s="145" t="str">
        <f>IF(TABLAINV[[#This Row],[Z]]="","",D1007&amp;"."&amp;TEXT(E1007,"000")&amp;"."&amp;TEXT(F1007,"000")&amp;"."&amp;TEXT(G1007,"000"))</f>
        <v>MR.C01.146.002</v>
      </c>
      <c r="C1007" s="146"/>
      <c r="D1007" s="147" t="s">
        <v>95</v>
      </c>
      <c r="E1007" s="147" t="s">
        <v>96</v>
      </c>
      <c r="F1007" s="147">
        <v>146</v>
      </c>
      <c r="G1007" s="147">
        <v>2</v>
      </c>
      <c r="H1007" s="147">
        <v>719576</v>
      </c>
      <c r="I1007" s="147" t="s">
        <v>259</v>
      </c>
      <c r="J1007" s="158">
        <v>5</v>
      </c>
      <c r="K1007" s="147" t="s">
        <v>64</v>
      </c>
      <c r="L1007" s="148" t="s">
        <v>113</v>
      </c>
      <c r="M1007" s="147" t="s">
        <v>99</v>
      </c>
      <c r="N1007" s="146" t="s">
        <v>91</v>
      </c>
      <c r="O1007" s="146">
        <v>5</v>
      </c>
      <c r="P1007" s="148">
        <v>5</v>
      </c>
      <c r="Q1007" s="148"/>
      <c r="R1007" s="147"/>
      <c r="S1007" s="149">
        <f>TABLAINV[[#This Row],[Conteo Físico]]-TABLAINV[[#This Row],[Cant. UND]]</f>
        <v>0</v>
      </c>
      <c r="T10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7" s="150" t="str">
        <f>IFERROR(IF(MOD(TABLAINV[[#This Row],[C]],2)=0,"PAR","IMPAR"),"Zona")</f>
        <v>PAR</v>
      </c>
      <c r="W1007" s="151"/>
      <c r="X1007" s="152">
        <f>IFERROR(IF(TABLAINV[[#This Row],[Cant. UND]]=0,TABLAINV[[#This Row],[PMV]]*TABLAINV[[#This Row],[Conteo Físico]],TABLAINV[[#This Row],[PMV]]*TABLAINV[[#This Row],[Cant. UND]]),0)</f>
        <v>0</v>
      </c>
      <c r="Y1007" s="152">
        <f>IFERROR(ABS(TABLAINV[[#This Row],[PMV]]*TABLAINV[[#This Row],[Diferencia]]),0)</f>
        <v>0</v>
      </c>
      <c r="Z1007" s="153">
        <f>IFERROR(VLOOKUP(TABLAINV[[#This Row],[Codigo Estado]],unds!O:P,2,0),"PEND.")</f>
        <v>2001</v>
      </c>
      <c r="AA1007" s="153" t="str">
        <f t="shared" si="52"/>
        <v>CD09</v>
      </c>
      <c r="AB1007" s="159">
        <f t="shared" ca="1" si="53"/>
        <v>45828</v>
      </c>
    </row>
    <row r="1008" spans="1:28" s="156" customFormat="1" ht="24" customHeight="1" x14ac:dyDescent="0.2">
      <c r="A1008" s="157" t="str">
        <f t="shared" si="51"/>
        <v>MRC01</v>
      </c>
      <c r="B1008" s="145" t="str">
        <f>IF(TABLAINV[[#This Row],[Z]]="","",D1008&amp;"."&amp;TEXT(E1008,"000")&amp;"."&amp;TEXT(F1008,"000")&amp;"."&amp;TEXT(G1008,"000"))</f>
        <v>MR.C01.146.002</v>
      </c>
      <c r="C1008" s="146"/>
      <c r="D1008" s="147" t="s">
        <v>95</v>
      </c>
      <c r="E1008" s="147" t="s">
        <v>96</v>
      </c>
      <c r="F1008" s="147">
        <v>146</v>
      </c>
      <c r="G1008" s="147">
        <v>2</v>
      </c>
      <c r="H1008" s="147">
        <v>719576</v>
      </c>
      <c r="I1008" s="147" t="s">
        <v>259</v>
      </c>
      <c r="J1008" s="158">
        <v>12</v>
      </c>
      <c r="K1008" s="147" t="s">
        <v>64</v>
      </c>
      <c r="L1008" s="148" t="s">
        <v>113</v>
      </c>
      <c r="M1008" s="147" t="s">
        <v>99</v>
      </c>
      <c r="N1008" s="146" t="s">
        <v>91</v>
      </c>
      <c r="O1008" s="146">
        <v>12</v>
      </c>
      <c r="P1008" s="148">
        <v>12</v>
      </c>
      <c r="Q1008" s="148"/>
      <c r="R1008" s="147"/>
      <c r="S1008" s="149">
        <f>TABLAINV[[#This Row],[Conteo Físico]]-TABLAINV[[#This Row],[Cant. UND]]</f>
        <v>0</v>
      </c>
      <c r="T10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8" s="150" t="str">
        <f>IFERROR(IF(MOD(TABLAINV[[#This Row],[C]],2)=0,"PAR","IMPAR"),"Zona")</f>
        <v>PAR</v>
      </c>
      <c r="W1008" s="151"/>
      <c r="X1008" s="152">
        <f>IFERROR(IF(TABLAINV[[#This Row],[Cant. UND]]=0,TABLAINV[[#This Row],[PMV]]*TABLAINV[[#This Row],[Conteo Físico]],TABLAINV[[#This Row],[PMV]]*TABLAINV[[#This Row],[Cant. UND]]),0)</f>
        <v>0</v>
      </c>
      <c r="Y1008" s="152">
        <f>IFERROR(ABS(TABLAINV[[#This Row],[PMV]]*TABLAINV[[#This Row],[Diferencia]]),0)</f>
        <v>0</v>
      </c>
      <c r="Z1008" s="153">
        <f>IFERROR(VLOOKUP(TABLAINV[[#This Row],[Codigo Estado]],unds!O:P,2,0),"PEND.")</f>
        <v>2001</v>
      </c>
      <c r="AA1008" s="153" t="str">
        <f t="shared" si="52"/>
        <v>CD09</v>
      </c>
      <c r="AB1008" s="159">
        <f t="shared" ca="1" si="53"/>
        <v>45828</v>
      </c>
    </row>
    <row r="1009" spans="1:28" s="156" customFormat="1" ht="24" customHeight="1" x14ac:dyDescent="0.2">
      <c r="A1009" s="157" t="str">
        <f t="shared" si="51"/>
        <v>MRC01</v>
      </c>
      <c r="B1009" s="145" t="str">
        <f>IF(TABLAINV[[#This Row],[Z]]="","",D1009&amp;"."&amp;TEXT(E1009,"000")&amp;"."&amp;TEXT(F1009,"000")&amp;"."&amp;TEXT(G1009,"000"))</f>
        <v>MR.C01.146.003</v>
      </c>
      <c r="C1009" s="146"/>
      <c r="D1009" s="147" t="s">
        <v>95</v>
      </c>
      <c r="E1009" s="147" t="s">
        <v>96</v>
      </c>
      <c r="F1009" s="147">
        <v>146</v>
      </c>
      <c r="G1009" s="147">
        <v>3</v>
      </c>
      <c r="H1009" s="147">
        <v>1024532</v>
      </c>
      <c r="I1009" s="147" t="s">
        <v>260</v>
      </c>
      <c r="J1009" s="158">
        <v>15</v>
      </c>
      <c r="K1009" s="147" t="s">
        <v>64</v>
      </c>
      <c r="L1009" s="148" t="s">
        <v>212</v>
      </c>
      <c r="M1009" s="147" t="s">
        <v>99</v>
      </c>
      <c r="N1009" s="146" t="s">
        <v>91</v>
      </c>
      <c r="O1009" s="146">
        <v>15</v>
      </c>
      <c r="P1009" s="148">
        <v>15</v>
      </c>
      <c r="Q1009" s="148"/>
      <c r="R1009" s="147"/>
      <c r="S1009" s="149">
        <f>TABLAINV[[#This Row],[Conteo Físico]]-TABLAINV[[#This Row],[Cant. UND]]</f>
        <v>0</v>
      </c>
      <c r="T10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9" s="150" t="str">
        <f>IFERROR(IF(MOD(TABLAINV[[#This Row],[C]],2)=0,"PAR","IMPAR"),"Zona")</f>
        <v>PAR</v>
      </c>
      <c r="W1009" s="151"/>
      <c r="X1009" s="152">
        <f>IFERROR(IF(TABLAINV[[#This Row],[Cant. UND]]=0,TABLAINV[[#This Row],[PMV]]*TABLAINV[[#This Row],[Conteo Físico]],TABLAINV[[#This Row],[PMV]]*TABLAINV[[#This Row],[Cant. UND]]),0)</f>
        <v>0</v>
      </c>
      <c r="Y1009" s="152">
        <f>IFERROR(ABS(TABLAINV[[#This Row],[PMV]]*TABLAINV[[#This Row],[Diferencia]]),0)</f>
        <v>0</v>
      </c>
      <c r="Z1009" s="153">
        <f>IFERROR(VLOOKUP(TABLAINV[[#This Row],[Codigo Estado]],unds!O:P,2,0),"PEND.")</f>
        <v>2001</v>
      </c>
      <c r="AA1009" s="153" t="str">
        <f t="shared" si="52"/>
        <v>CD09</v>
      </c>
      <c r="AB1009" s="159">
        <f t="shared" ca="1" si="53"/>
        <v>45828</v>
      </c>
    </row>
    <row r="1010" spans="1:28" s="156" customFormat="1" ht="24" customHeight="1" x14ac:dyDescent="0.2">
      <c r="A1010" s="157" t="str">
        <f t="shared" si="51"/>
        <v>MRC01</v>
      </c>
      <c r="B1010" s="145" t="str">
        <f>IF(TABLAINV[[#This Row],[Z]]="","",D1010&amp;"."&amp;TEXT(E1010,"000")&amp;"."&amp;TEXT(F1010,"000")&amp;"."&amp;TEXT(G1010,"000"))</f>
        <v>MR.C01.146.003</v>
      </c>
      <c r="C1010" s="146"/>
      <c r="D1010" s="147" t="s">
        <v>95</v>
      </c>
      <c r="E1010" s="147" t="s">
        <v>96</v>
      </c>
      <c r="F1010" s="147">
        <v>146</v>
      </c>
      <c r="G1010" s="147">
        <v>3</v>
      </c>
      <c r="H1010" s="147">
        <v>48223004</v>
      </c>
      <c r="I1010" s="147" t="s">
        <v>261</v>
      </c>
      <c r="J1010" s="158">
        <v>3</v>
      </c>
      <c r="K1010" s="147" t="s">
        <v>64</v>
      </c>
      <c r="L1010" s="148" t="s">
        <v>98</v>
      </c>
      <c r="M1010" s="147" t="s">
        <v>99</v>
      </c>
      <c r="N1010" s="146" t="s">
        <v>91</v>
      </c>
      <c r="O1010" s="146">
        <v>3</v>
      </c>
      <c r="P1010" s="148">
        <v>3</v>
      </c>
      <c r="Q1010" s="148"/>
      <c r="R1010" s="147"/>
      <c r="S1010" s="149">
        <f>TABLAINV[[#This Row],[Conteo Físico]]-TABLAINV[[#This Row],[Cant. UND]]</f>
        <v>0</v>
      </c>
      <c r="T10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0" s="150" t="str">
        <f>IFERROR(IF(MOD(TABLAINV[[#This Row],[C]],2)=0,"PAR","IMPAR"),"Zona")</f>
        <v>PAR</v>
      </c>
      <c r="W1010" s="151"/>
      <c r="X1010" s="152">
        <f>IFERROR(IF(TABLAINV[[#This Row],[Cant. UND]]=0,TABLAINV[[#This Row],[PMV]]*TABLAINV[[#This Row],[Conteo Físico]],TABLAINV[[#This Row],[PMV]]*TABLAINV[[#This Row],[Cant. UND]]),0)</f>
        <v>0</v>
      </c>
      <c r="Y1010" s="152">
        <f>IFERROR(ABS(TABLAINV[[#This Row],[PMV]]*TABLAINV[[#This Row],[Diferencia]]),0)</f>
        <v>0</v>
      </c>
      <c r="Z1010" s="153">
        <f>IFERROR(VLOOKUP(TABLAINV[[#This Row],[Codigo Estado]],unds!O:P,2,0),"PEND.")</f>
        <v>2001</v>
      </c>
      <c r="AA1010" s="153" t="str">
        <f t="shared" si="52"/>
        <v>CD09</v>
      </c>
      <c r="AB1010" s="159">
        <f t="shared" ca="1" si="53"/>
        <v>45828</v>
      </c>
    </row>
    <row r="1011" spans="1:28" s="156" customFormat="1" ht="24" customHeight="1" x14ac:dyDescent="0.2">
      <c r="A1011" s="157" t="str">
        <f t="shared" si="51"/>
        <v>MRC01</v>
      </c>
      <c r="B1011" s="145" t="str">
        <f>IF(TABLAINV[[#This Row],[Z]]="","",D1011&amp;"."&amp;TEXT(E1011,"000")&amp;"."&amp;TEXT(F1011,"000")&amp;"."&amp;TEXT(G1011,"000"))</f>
        <v>MR.C01.146.003</v>
      </c>
      <c r="C1011" s="146"/>
      <c r="D1011" s="147" t="s">
        <v>95</v>
      </c>
      <c r="E1011" s="147" t="s">
        <v>96</v>
      </c>
      <c r="F1011" s="147">
        <v>146</v>
      </c>
      <c r="G1011" s="147">
        <v>3</v>
      </c>
      <c r="H1011" s="147">
        <v>568245</v>
      </c>
      <c r="I1011" s="147" t="s">
        <v>169</v>
      </c>
      <c r="J1011" s="158">
        <v>12</v>
      </c>
      <c r="K1011" s="147" t="s">
        <v>64</v>
      </c>
      <c r="L1011" s="148" t="s">
        <v>115</v>
      </c>
      <c r="M1011" s="147" t="s">
        <v>99</v>
      </c>
      <c r="N1011" s="146" t="s">
        <v>91</v>
      </c>
      <c r="O1011" s="146">
        <v>12</v>
      </c>
      <c r="P1011" s="148">
        <v>12</v>
      </c>
      <c r="Q1011" s="148"/>
      <c r="R1011" s="147"/>
      <c r="S1011" s="149">
        <f>TABLAINV[[#This Row],[Conteo Físico]]-TABLAINV[[#This Row],[Cant. UND]]</f>
        <v>0</v>
      </c>
      <c r="T10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1" s="150" t="str">
        <f>IFERROR(IF(MOD(TABLAINV[[#This Row],[C]],2)=0,"PAR","IMPAR"),"Zona")</f>
        <v>PAR</v>
      </c>
      <c r="W1011" s="151"/>
      <c r="X1011" s="152">
        <f>IFERROR(IF(TABLAINV[[#This Row],[Cant. UND]]=0,TABLAINV[[#This Row],[PMV]]*TABLAINV[[#This Row],[Conteo Físico]],TABLAINV[[#This Row],[PMV]]*TABLAINV[[#This Row],[Cant. UND]]),0)</f>
        <v>0</v>
      </c>
      <c r="Y1011" s="152">
        <f>IFERROR(ABS(TABLAINV[[#This Row],[PMV]]*TABLAINV[[#This Row],[Diferencia]]),0)</f>
        <v>0</v>
      </c>
      <c r="Z1011" s="153">
        <f>IFERROR(VLOOKUP(TABLAINV[[#This Row],[Codigo Estado]],unds!O:P,2,0),"PEND.")</f>
        <v>2001</v>
      </c>
      <c r="AA1011" s="153" t="str">
        <f t="shared" si="52"/>
        <v>CD09</v>
      </c>
      <c r="AB1011" s="159">
        <f t="shared" ca="1" si="53"/>
        <v>45828</v>
      </c>
    </row>
    <row r="1012" spans="1:28" s="156" customFormat="1" ht="24" customHeight="1" x14ac:dyDescent="0.2">
      <c r="A1012" s="157" t="str">
        <f t="shared" si="51"/>
        <v>MRC01</v>
      </c>
      <c r="B1012" s="145" t="str">
        <f>IF(TABLAINV[[#This Row],[Z]]="","",D1012&amp;"."&amp;TEXT(E1012,"000")&amp;"."&amp;TEXT(F1012,"000")&amp;"."&amp;TEXT(G1012,"000"))</f>
        <v>MR.C01.152.001</v>
      </c>
      <c r="C1012" s="146"/>
      <c r="D1012" s="147" t="s">
        <v>95</v>
      </c>
      <c r="E1012" s="147" t="s">
        <v>96</v>
      </c>
      <c r="F1012" s="147">
        <v>152</v>
      </c>
      <c r="G1012" s="147">
        <v>1</v>
      </c>
      <c r="H1012" s="147">
        <v>508129</v>
      </c>
      <c r="I1012" s="147" t="s">
        <v>262</v>
      </c>
      <c r="J1012" s="158">
        <v>3</v>
      </c>
      <c r="K1012" s="147" t="s">
        <v>64</v>
      </c>
      <c r="L1012" s="148" t="s">
        <v>115</v>
      </c>
      <c r="M1012" s="147" t="s">
        <v>99</v>
      </c>
      <c r="N1012" s="146" t="s">
        <v>91</v>
      </c>
      <c r="O1012" s="146">
        <v>3</v>
      </c>
      <c r="P1012" s="148">
        <v>3</v>
      </c>
      <c r="Q1012" s="148"/>
      <c r="R1012" s="147"/>
      <c r="S1012" s="149">
        <f>TABLAINV[[#This Row],[Conteo Físico]]-TABLAINV[[#This Row],[Cant. UND]]</f>
        <v>0</v>
      </c>
      <c r="T10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2" s="150" t="str">
        <f>IFERROR(IF(MOD(TABLAINV[[#This Row],[C]],2)=0,"PAR","IMPAR"),"Zona")</f>
        <v>PAR</v>
      </c>
      <c r="W1012" s="151"/>
      <c r="X1012" s="152">
        <f>IFERROR(IF(TABLAINV[[#This Row],[Cant. UND]]=0,TABLAINV[[#This Row],[PMV]]*TABLAINV[[#This Row],[Conteo Físico]],TABLAINV[[#This Row],[PMV]]*TABLAINV[[#This Row],[Cant. UND]]),0)</f>
        <v>0</v>
      </c>
      <c r="Y1012" s="152">
        <f>IFERROR(ABS(TABLAINV[[#This Row],[PMV]]*TABLAINV[[#This Row],[Diferencia]]),0)</f>
        <v>0</v>
      </c>
      <c r="Z1012" s="153">
        <f>IFERROR(VLOOKUP(TABLAINV[[#This Row],[Codigo Estado]],unds!O:P,2,0),"PEND.")</f>
        <v>2001</v>
      </c>
      <c r="AA1012" s="153" t="str">
        <f t="shared" si="52"/>
        <v>CD09</v>
      </c>
      <c r="AB1012" s="159">
        <f t="shared" ca="1" si="53"/>
        <v>45828</v>
      </c>
    </row>
    <row r="1013" spans="1:28" s="156" customFormat="1" ht="24" customHeight="1" x14ac:dyDescent="0.2">
      <c r="A1013" s="157" t="str">
        <f t="shared" si="51"/>
        <v>MRC01</v>
      </c>
      <c r="B1013" s="145" t="str">
        <f>IF(TABLAINV[[#This Row],[Z]]="","",D1013&amp;"."&amp;TEXT(E1013,"000")&amp;"."&amp;TEXT(F1013,"000")&amp;"."&amp;TEXT(G1013,"000"))</f>
        <v>MR.C01.152.001</v>
      </c>
      <c r="C1013" s="146"/>
      <c r="D1013" s="147" t="s">
        <v>95</v>
      </c>
      <c r="E1013" s="147" t="s">
        <v>96</v>
      </c>
      <c r="F1013" s="147">
        <v>152</v>
      </c>
      <c r="G1013" s="147">
        <v>1</v>
      </c>
      <c r="H1013" s="147">
        <v>735373004</v>
      </c>
      <c r="I1013" s="147" t="s">
        <v>207</v>
      </c>
      <c r="J1013" s="158">
        <v>2</v>
      </c>
      <c r="K1013" s="147" t="s">
        <v>64</v>
      </c>
      <c r="L1013" s="148" t="s">
        <v>113</v>
      </c>
      <c r="M1013" s="147" t="s">
        <v>99</v>
      </c>
      <c r="N1013" s="146" t="s">
        <v>91</v>
      </c>
      <c r="O1013" s="146">
        <v>2</v>
      </c>
      <c r="P1013" s="148">
        <v>2</v>
      </c>
      <c r="Q1013" s="148"/>
      <c r="R1013" s="147"/>
      <c r="S1013" s="149">
        <f>TABLAINV[[#This Row],[Conteo Físico]]-TABLAINV[[#This Row],[Cant. UND]]</f>
        <v>0</v>
      </c>
      <c r="T10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3" s="150" t="str">
        <f>IFERROR(IF(MOD(TABLAINV[[#This Row],[C]],2)=0,"PAR","IMPAR"),"Zona")</f>
        <v>PAR</v>
      </c>
      <c r="W1013" s="151"/>
      <c r="X1013" s="152">
        <f>IFERROR(IF(TABLAINV[[#This Row],[Cant. UND]]=0,TABLAINV[[#This Row],[PMV]]*TABLAINV[[#This Row],[Conteo Físico]],TABLAINV[[#This Row],[PMV]]*TABLAINV[[#This Row],[Cant. UND]]),0)</f>
        <v>0</v>
      </c>
      <c r="Y1013" s="152">
        <f>IFERROR(ABS(TABLAINV[[#This Row],[PMV]]*TABLAINV[[#This Row],[Diferencia]]),0)</f>
        <v>0</v>
      </c>
      <c r="Z1013" s="153">
        <f>IFERROR(VLOOKUP(TABLAINV[[#This Row],[Codigo Estado]],unds!O:P,2,0),"PEND.")</f>
        <v>2001</v>
      </c>
      <c r="AA1013" s="153" t="str">
        <f t="shared" si="52"/>
        <v>CD09</v>
      </c>
      <c r="AB1013" s="159">
        <f t="shared" ca="1" si="53"/>
        <v>45828</v>
      </c>
    </row>
    <row r="1014" spans="1:28" s="156" customFormat="1" ht="24" customHeight="1" x14ac:dyDescent="0.2">
      <c r="A1014" s="157" t="str">
        <f t="shared" si="51"/>
        <v>MRC01</v>
      </c>
      <c r="B1014" s="145" t="str">
        <f>IF(TABLAINV[[#This Row],[Z]]="","",D1014&amp;"."&amp;TEXT(E1014,"000")&amp;"."&amp;TEXT(F1014,"000")&amp;"."&amp;TEXT(G1014,"000"))</f>
        <v>MR.C01.152.002</v>
      </c>
      <c r="C1014" s="146"/>
      <c r="D1014" s="147" t="s">
        <v>95</v>
      </c>
      <c r="E1014" s="147" t="s">
        <v>96</v>
      </c>
      <c r="F1014" s="147">
        <v>152</v>
      </c>
      <c r="G1014" s="147">
        <v>2</v>
      </c>
      <c r="H1014" s="147">
        <v>1015689</v>
      </c>
      <c r="I1014" s="147" t="s">
        <v>248</v>
      </c>
      <c r="J1014" s="158">
        <v>24</v>
      </c>
      <c r="K1014" s="147" t="s">
        <v>64</v>
      </c>
      <c r="L1014" s="148" t="s">
        <v>98</v>
      </c>
      <c r="M1014" s="147" t="s">
        <v>99</v>
      </c>
      <c r="N1014" s="146" t="s">
        <v>91</v>
      </c>
      <c r="O1014" s="146">
        <v>24</v>
      </c>
      <c r="P1014" s="148">
        <v>24</v>
      </c>
      <c r="Q1014" s="148"/>
      <c r="R1014" s="147"/>
      <c r="S1014" s="149">
        <f>TABLAINV[[#This Row],[Conteo Físico]]-TABLAINV[[#This Row],[Cant. UND]]</f>
        <v>0</v>
      </c>
      <c r="T10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4" s="150" t="str">
        <f>IFERROR(IF(MOD(TABLAINV[[#This Row],[C]],2)=0,"PAR","IMPAR"),"Zona")</f>
        <v>PAR</v>
      </c>
      <c r="W1014" s="151"/>
      <c r="X1014" s="152">
        <f>IFERROR(IF(TABLAINV[[#This Row],[Cant. UND]]=0,TABLAINV[[#This Row],[PMV]]*TABLAINV[[#This Row],[Conteo Físico]],TABLAINV[[#This Row],[PMV]]*TABLAINV[[#This Row],[Cant. UND]]),0)</f>
        <v>0</v>
      </c>
      <c r="Y1014" s="152">
        <f>IFERROR(ABS(TABLAINV[[#This Row],[PMV]]*TABLAINV[[#This Row],[Diferencia]]),0)</f>
        <v>0</v>
      </c>
      <c r="Z1014" s="153">
        <f>IFERROR(VLOOKUP(TABLAINV[[#This Row],[Codigo Estado]],unds!O:P,2,0),"PEND.")</f>
        <v>2001</v>
      </c>
      <c r="AA1014" s="153" t="str">
        <f t="shared" si="52"/>
        <v>CD09</v>
      </c>
      <c r="AB1014" s="159">
        <f t="shared" ca="1" si="53"/>
        <v>45828</v>
      </c>
    </row>
    <row r="1015" spans="1:28" s="156" customFormat="1" ht="24" customHeight="1" x14ac:dyDescent="0.2">
      <c r="A1015" s="157" t="str">
        <f t="shared" si="51"/>
        <v>MRC01</v>
      </c>
      <c r="B1015" s="145" t="str">
        <f>IF(TABLAINV[[#This Row],[Z]]="","",D1015&amp;"."&amp;TEXT(E1015,"000")&amp;"."&amp;TEXT(F1015,"000")&amp;"."&amp;TEXT(G1015,"000"))</f>
        <v>MR.C01.152.002</v>
      </c>
      <c r="C1015" s="146"/>
      <c r="D1015" s="147" t="s">
        <v>95</v>
      </c>
      <c r="E1015" s="147" t="s">
        <v>96</v>
      </c>
      <c r="F1015" s="147">
        <v>152</v>
      </c>
      <c r="G1015" s="147">
        <v>2</v>
      </c>
      <c r="H1015" s="147">
        <v>143871005</v>
      </c>
      <c r="I1015" s="147" t="s">
        <v>263</v>
      </c>
      <c r="J1015" s="158">
        <v>6</v>
      </c>
      <c r="K1015" s="147" t="s">
        <v>64</v>
      </c>
      <c r="L1015" s="148" t="s">
        <v>115</v>
      </c>
      <c r="M1015" s="147" t="s">
        <v>99</v>
      </c>
      <c r="N1015" s="146" t="s">
        <v>91</v>
      </c>
      <c r="O1015" s="146">
        <v>6</v>
      </c>
      <c r="P1015" s="148">
        <v>6</v>
      </c>
      <c r="Q1015" s="148"/>
      <c r="R1015" s="147"/>
      <c r="S1015" s="149">
        <f>TABLAINV[[#This Row],[Conteo Físico]]-TABLAINV[[#This Row],[Cant. UND]]</f>
        <v>0</v>
      </c>
      <c r="T10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5" s="150" t="str">
        <f>IFERROR(IF(MOD(TABLAINV[[#This Row],[C]],2)=0,"PAR","IMPAR"),"Zona")</f>
        <v>PAR</v>
      </c>
      <c r="W1015" s="151"/>
      <c r="X1015" s="152">
        <f>IFERROR(IF(TABLAINV[[#This Row],[Cant. UND]]=0,TABLAINV[[#This Row],[PMV]]*TABLAINV[[#This Row],[Conteo Físico]],TABLAINV[[#This Row],[PMV]]*TABLAINV[[#This Row],[Cant. UND]]),0)</f>
        <v>0</v>
      </c>
      <c r="Y1015" s="152">
        <f>IFERROR(ABS(TABLAINV[[#This Row],[PMV]]*TABLAINV[[#This Row],[Diferencia]]),0)</f>
        <v>0</v>
      </c>
      <c r="Z1015" s="153">
        <f>IFERROR(VLOOKUP(TABLAINV[[#This Row],[Codigo Estado]],unds!O:P,2,0),"PEND.")</f>
        <v>2001</v>
      </c>
      <c r="AA1015" s="153" t="str">
        <f t="shared" si="52"/>
        <v>CD09</v>
      </c>
      <c r="AB1015" s="159">
        <f t="shared" ca="1" si="53"/>
        <v>45828</v>
      </c>
    </row>
    <row r="1016" spans="1:28" s="156" customFormat="1" ht="24" customHeight="1" x14ac:dyDescent="0.2">
      <c r="A1016" s="157" t="str">
        <f t="shared" si="51"/>
        <v>MRC01</v>
      </c>
      <c r="B1016" s="145" t="str">
        <f>IF(TABLAINV[[#This Row],[Z]]="","",D1016&amp;"."&amp;TEXT(E1016,"000")&amp;"."&amp;TEXT(F1016,"000")&amp;"."&amp;TEXT(G1016,"000"))</f>
        <v>MR.C01.152.002</v>
      </c>
      <c r="C1016" s="146"/>
      <c r="D1016" s="147" t="s">
        <v>95</v>
      </c>
      <c r="E1016" s="147" t="s">
        <v>96</v>
      </c>
      <c r="F1016" s="147">
        <v>152</v>
      </c>
      <c r="G1016" s="147">
        <v>2</v>
      </c>
      <c r="H1016" s="147">
        <v>470341</v>
      </c>
      <c r="I1016" s="147" t="s">
        <v>264</v>
      </c>
      <c r="J1016" s="158">
        <v>1</v>
      </c>
      <c r="K1016" s="147" t="s">
        <v>64</v>
      </c>
      <c r="L1016" s="148" t="s">
        <v>265</v>
      </c>
      <c r="M1016" s="147" t="s">
        <v>99</v>
      </c>
      <c r="N1016" s="146" t="s">
        <v>91</v>
      </c>
      <c r="O1016" s="146">
        <v>1</v>
      </c>
      <c r="P1016" s="148">
        <v>1</v>
      </c>
      <c r="Q1016" s="148"/>
      <c r="R1016" s="147"/>
      <c r="S1016" s="149">
        <f>TABLAINV[[#This Row],[Conteo Físico]]-TABLAINV[[#This Row],[Cant. UND]]</f>
        <v>0</v>
      </c>
      <c r="T10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6" s="150" t="str">
        <f>IFERROR(IF(MOD(TABLAINV[[#This Row],[C]],2)=0,"PAR","IMPAR"),"Zona")</f>
        <v>PAR</v>
      </c>
      <c r="W1016" s="151"/>
      <c r="X1016" s="152">
        <f>IFERROR(IF(TABLAINV[[#This Row],[Cant. UND]]=0,TABLAINV[[#This Row],[PMV]]*TABLAINV[[#This Row],[Conteo Físico]],TABLAINV[[#This Row],[PMV]]*TABLAINV[[#This Row],[Cant. UND]]),0)</f>
        <v>0</v>
      </c>
      <c r="Y1016" s="152">
        <f>IFERROR(ABS(TABLAINV[[#This Row],[PMV]]*TABLAINV[[#This Row],[Diferencia]]),0)</f>
        <v>0</v>
      </c>
      <c r="Z1016" s="153">
        <f>IFERROR(VLOOKUP(TABLAINV[[#This Row],[Codigo Estado]],unds!O:P,2,0),"PEND.")</f>
        <v>2001</v>
      </c>
      <c r="AA1016" s="153" t="str">
        <f t="shared" si="52"/>
        <v>CD09</v>
      </c>
      <c r="AB1016" s="159">
        <f t="shared" ca="1" si="53"/>
        <v>45828</v>
      </c>
    </row>
    <row r="1017" spans="1:28" s="156" customFormat="1" ht="24" customHeight="1" x14ac:dyDescent="0.2">
      <c r="A1017" s="157" t="str">
        <f t="shared" si="51"/>
        <v>MRC01</v>
      </c>
      <c r="B1017" s="145" t="str">
        <f>IF(TABLAINV[[#This Row],[Z]]="","",D1017&amp;"."&amp;TEXT(E1017,"000")&amp;"."&amp;TEXT(F1017,"000")&amp;"."&amp;TEXT(G1017,"000"))</f>
        <v>MR.C01.152.002</v>
      </c>
      <c r="C1017" s="146"/>
      <c r="D1017" s="147" t="s">
        <v>95</v>
      </c>
      <c r="E1017" s="147" t="s">
        <v>96</v>
      </c>
      <c r="F1017" s="147">
        <v>152</v>
      </c>
      <c r="G1017" s="147">
        <v>2</v>
      </c>
      <c r="H1017" s="147">
        <v>518476007</v>
      </c>
      <c r="I1017" s="147" t="s">
        <v>266</v>
      </c>
      <c r="J1017" s="158">
        <v>3</v>
      </c>
      <c r="K1017" s="147" t="s">
        <v>64</v>
      </c>
      <c r="L1017" s="148" t="s">
        <v>115</v>
      </c>
      <c r="M1017" s="147" t="s">
        <v>99</v>
      </c>
      <c r="N1017" s="146" t="s">
        <v>91</v>
      </c>
      <c r="O1017" s="146">
        <v>3</v>
      </c>
      <c r="P1017" s="148">
        <v>3</v>
      </c>
      <c r="Q1017" s="148"/>
      <c r="R1017" s="147"/>
      <c r="S1017" s="149">
        <f>TABLAINV[[#This Row],[Conteo Físico]]-TABLAINV[[#This Row],[Cant. UND]]</f>
        <v>0</v>
      </c>
      <c r="T10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7" s="150" t="str">
        <f>IFERROR(IF(MOD(TABLAINV[[#This Row],[C]],2)=0,"PAR","IMPAR"),"Zona")</f>
        <v>PAR</v>
      </c>
      <c r="W1017" s="151"/>
      <c r="X1017" s="152">
        <f>IFERROR(IF(TABLAINV[[#This Row],[Cant. UND]]=0,TABLAINV[[#This Row],[PMV]]*TABLAINV[[#This Row],[Conteo Físico]],TABLAINV[[#This Row],[PMV]]*TABLAINV[[#This Row],[Cant. UND]]),0)</f>
        <v>0</v>
      </c>
      <c r="Y1017" s="152">
        <f>IFERROR(ABS(TABLAINV[[#This Row],[PMV]]*TABLAINV[[#This Row],[Diferencia]]),0)</f>
        <v>0</v>
      </c>
      <c r="Z1017" s="153">
        <f>IFERROR(VLOOKUP(TABLAINV[[#This Row],[Codigo Estado]],unds!O:P,2,0),"PEND.")</f>
        <v>2001</v>
      </c>
      <c r="AA1017" s="153" t="str">
        <f t="shared" si="52"/>
        <v>CD09</v>
      </c>
      <c r="AB1017" s="159">
        <f t="shared" ca="1" si="53"/>
        <v>45828</v>
      </c>
    </row>
    <row r="1018" spans="1:28" s="156" customFormat="1" ht="24" customHeight="1" x14ac:dyDescent="0.2">
      <c r="A1018" s="157" t="str">
        <f t="shared" si="51"/>
        <v>MRC01</v>
      </c>
      <c r="B1018" s="145" t="str">
        <f>IF(TABLAINV[[#This Row],[Z]]="","",D1018&amp;"."&amp;TEXT(E1018,"000")&amp;"."&amp;TEXT(F1018,"000")&amp;"."&amp;TEXT(G1018,"000"))</f>
        <v>MR.C01.152.002</v>
      </c>
      <c r="C1018" s="146"/>
      <c r="D1018" s="147" t="s">
        <v>95</v>
      </c>
      <c r="E1018" s="147" t="s">
        <v>96</v>
      </c>
      <c r="F1018" s="147">
        <v>152</v>
      </c>
      <c r="G1018" s="147">
        <v>2</v>
      </c>
      <c r="H1018" s="147">
        <v>59505005</v>
      </c>
      <c r="I1018" s="147" t="s">
        <v>267</v>
      </c>
      <c r="J1018" s="158">
        <v>18</v>
      </c>
      <c r="K1018" s="147" t="s">
        <v>64</v>
      </c>
      <c r="L1018" s="148" t="s">
        <v>98</v>
      </c>
      <c r="M1018" s="147" t="s">
        <v>99</v>
      </c>
      <c r="N1018" s="146" t="s">
        <v>91</v>
      </c>
      <c r="O1018" s="146">
        <v>18</v>
      </c>
      <c r="P1018" s="148">
        <v>18</v>
      </c>
      <c r="Q1018" s="148"/>
      <c r="R1018" s="147"/>
      <c r="S1018" s="149">
        <f>TABLAINV[[#This Row],[Conteo Físico]]-TABLAINV[[#This Row],[Cant. UND]]</f>
        <v>0</v>
      </c>
      <c r="T10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8" s="150" t="str">
        <f>IFERROR(IF(MOD(TABLAINV[[#This Row],[C]],2)=0,"PAR","IMPAR"),"Zona")</f>
        <v>PAR</v>
      </c>
      <c r="W1018" s="151"/>
      <c r="X1018" s="152">
        <f>IFERROR(IF(TABLAINV[[#This Row],[Cant. UND]]=0,TABLAINV[[#This Row],[PMV]]*TABLAINV[[#This Row],[Conteo Físico]],TABLAINV[[#This Row],[PMV]]*TABLAINV[[#This Row],[Cant. UND]]),0)</f>
        <v>0</v>
      </c>
      <c r="Y1018" s="152">
        <f>IFERROR(ABS(TABLAINV[[#This Row],[PMV]]*TABLAINV[[#This Row],[Diferencia]]),0)</f>
        <v>0</v>
      </c>
      <c r="Z1018" s="153">
        <f>IFERROR(VLOOKUP(TABLAINV[[#This Row],[Codigo Estado]],unds!O:P,2,0),"PEND.")</f>
        <v>2001</v>
      </c>
      <c r="AA1018" s="153" t="str">
        <f t="shared" si="52"/>
        <v>CD09</v>
      </c>
      <c r="AB1018" s="159">
        <f t="shared" ca="1" si="53"/>
        <v>45828</v>
      </c>
    </row>
    <row r="1019" spans="1:28" s="156" customFormat="1" ht="24" customHeight="1" x14ac:dyDescent="0.2">
      <c r="A1019" s="157" t="str">
        <f t="shared" si="51"/>
        <v>MRC01</v>
      </c>
      <c r="B1019" s="145" t="str">
        <f>IF(TABLAINV[[#This Row],[Z]]="","",D1019&amp;"."&amp;TEXT(E1019,"000")&amp;"."&amp;TEXT(F1019,"000")&amp;"."&amp;TEXT(G1019,"000"))</f>
        <v>MR.C01.152.002</v>
      </c>
      <c r="C1019" s="146"/>
      <c r="D1019" s="147" t="s">
        <v>95</v>
      </c>
      <c r="E1019" s="147" t="s">
        <v>96</v>
      </c>
      <c r="F1019" s="147">
        <v>152</v>
      </c>
      <c r="G1019" s="147">
        <v>2</v>
      </c>
      <c r="H1019" s="147">
        <v>735373004</v>
      </c>
      <c r="I1019" s="147" t="s">
        <v>207</v>
      </c>
      <c r="J1019" s="158">
        <v>5</v>
      </c>
      <c r="K1019" s="147" t="s">
        <v>64</v>
      </c>
      <c r="L1019" s="148" t="s">
        <v>113</v>
      </c>
      <c r="M1019" s="147" t="s">
        <v>99</v>
      </c>
      <c r="N1019" s="146" t="s">
        <v>91</v>
      </c>
      <c r="O1019" s="146">
        <v>5</v>
      </c>
      <c r="P1019" s="148">
        <v>5</v>
      </c>
      <c r="Q1019" s="148"/>
      <c r="R1019" s="147"/>
      <c r="S1019" s="149">
        <f>TABLAINV[[#This Row],[Conteo Físico]]-TABLAINV[[#This Row],[Cant. UND]]</f>
        <v>0</v>
      </c>
      <c r="T10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9" s="150" t="str">
        <f>IFERROR(IF(MOD(TABLAINV[[#This Row],[C]],2)=0,"PAR","IMPAR"),"Zona")</f>
        <v>PAR</v>
      </c>
      <c r="W1019" s="151"/>
      <c r="X1019" s="152">
        <f>IFERROR(IF(TABLAINV[[#This Row],[Cant. UND]]=0,TABLAINV[[#This Row],[PMV]]*TABLAINV[[#This Row],[Conteo Físico]],TABLAINV[[#This Row],[PMV]]*TABLAINV[[#This Row],[Cant. UND]]),0)</f>
        <v>0</v>
      </c>
      <c r="Y1019" s="152">
        <f>IFERROR(ABS(TABLAINV[[#This Row],[PMV]]*TABLAINV[[#This Row],[Diferencia]]),0)</f>
        <v>0</v>
      </c>
      <c r="Z1019" s="153">
        <f>IFERROR(VLOOKUP(TABLAINV[[#This Row],[Codigo Estado]],unds!O:P,2,0),"PEND.")</f>
        <v>2001</v>
      </c>
      <c r="AA1019" s="153" t="str">
        <f t="shared" si="52"/>
        <v>CD09</v>
      </c>
      <c r="AB1019" s="159">
        <f t="shared" ca="1" si="53"/>
        <v>45828</v>
      </c>
    </row>
    <row r="1020" spans="1:28" s="156" customFormat="1" ht="24" customHeight="1" x14ac:dyDescent="0.2">
      <c r="A1020" s="157" t="str">
        <f t="shared" si="51"/>
        <v>MRC01</v>
      </c>
      <c r="B1020" s="145" t="str">
        <f>IF(TABLAINV[[#This Row],[Z]]="","",D1020&amp;"."&amp;TEXT(E1020,"000")&amp;"."&amp;TEXT(F1020,"000")&amp;"."&amp;TEXT(G1020,"000"))</f>
        <v>MR.C01.152.003</v>
      </c>
      <c r="C1020" s="146"/>
      <c r="D1020" s="147" t="s">
        <v>95</v>
      </c>
      <c r="E1020" s="147" t="s">
        <v>96</v>
      </c>
      <c r="F1020" s="147">
        <v>152</v>
      </c>
      <c r="G1020" s="147">
        <v>3</v>
      </c>
      <c r="H1020" s="147">
        <v>4996</v>
      </c>
      <c r="I1020" s="147" t="s">
        <v>268</v>
      </c>
      <c r="J1020" s="158">
        <v>10</v>
      </c>
      <c r="K1020" s="147" t="s">
        <v>64</v>
      </c>
      <c r="L1020" s="148" t="s">
        <v>212</v>
      </c>
      <c r="M1020" s="147" t="s">
        <v>99</v>
      </c>
      <c r="N1020" s="146" t="s">
        <v>91</v>
      </c>
      <c r="O1020" s="146">
        <v>10</v>
      </c>
      <c r="P1020" s="148">
        <v>10</v>
      </c>
      <c r="Q1020" s="148"/>
      <c r="R1020" s="147"/>
      <c r="S1020" s="149">
        <f>TABLAINV[[#This Row],[Conteo Físico]]-TABLAINV[[#This Row],[Cant. UND]]</f>
        <v>0</v>
      </c>
      <c r="T10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0" s="150" t="str">
        <f>IFERROR(IF(MOD(TABLAINV[[#This Row],[C]],2)=0,"PAR","IMPAR"),"Zona")</f>
        <v>PAR</v>
      </c>
      <c r="W1020" s="151"/>
      <c r="X1020" s="152">
        <f>IFERROR(IF(TABLAINV[[#This Row],[Cant. UND]]=0,TABLAINV[[#This Row],[PMV]]*TABLAINV[[#This Row],[Conteo Físico]],TABLAINV[[#This Row],[PMV]]*TABLAINV[[#This Row],[Cant. UND]]),0)</f>
        <v>0</v>
      </c>
      <c r="Y1020" s="152">
        <f>IFERROR(ABS(TABLAINV[[#This Row],[PMV]]*TABLAINV[[#This Row],[Diferencia]]),0)</f>
        <v>0</v>
      </c>
      <c r="Z1020" s="153">
        <f>IFERROR(VLOOKUP(TABLAINV[[#This Row],[Codigo Estado]],unds!O:P,2,0),"PEND.")</f>
        <v>2001</v>
      </c>
      <c r="AA1020" s="153" t="str">
        <f t="shared" si="52"/>
        <v>CD09</v>
      </c>
      <c r="AB1020" s="159">
        <f t="shared" ca="1" si="53"/>
        <v>45828</v>
      </c>
    </row>
    <row r="1021" spans="1:28" s="156" customFormat="1" ht="24" customHeight="1" x14ac:dyDescent="0.2">
      <c r="A1021" s="157" t="str">
        <f t="shared" si="51"/>
        <v>MRC01</v>
      </c>
      <c r="B1021" s="145" t="str">
        <f>IF(TABLAINV[[#This Row],[Z]]="","",D1021&amp;"."&amp;TEXT(E1021,"000")&amp;"."&amp;TEXT(F1021,"000")&amp;"."&amp;TEXT(G1021,"000"))</f>
        <v>MR.C01.152.003</v>
      </c>
      <c r="C1021" s="146"/>
      <c r="D1021" s="147" t="s">
        <v>95</v>
      </c>
      <c r="E1021" s="147" t="s">
        <v>96</v>
      </c>
      <c r="F1021" s="147">
        <v>152</v>
      </c>
      <c r="G1021" s="147">
        <v>3</v>
      </c>
      <c r="H1021" s="147">
        <v>506517</v>
      </c>
      <c r="I1021" s="147" t="s">
        <v>269</v>
      </c>
      <c r="J1021" s="158">
        <v>9</v>
      </c>
      <c r="K1021" s="147" t="s">
        <v>64</v>
      </c>
      <c r="L1021" s="148" t="s">
        <v>115</v>
      </c>
      <c r="M1021" s="147" t="s">
        <v>99</v>
      </c>
      <c r="N1021" s="146" t="s">
        <v>91</v>
      </c>
      <c r="O1021" s="146">
        <v>9</v>
      </c>
      <c r="P1021" s="148">
        <v>9</v>
      </c>
      <c r="Q1021" s="148"/>
      <c r="R1021" s="147"/>
      <c r="S1021" s="149">
        <f>TABLAINV[[#This Row],[Conteo Físico]]-TABLAINV[[#This Row],[Cant. UND]]</f>
        <v>0</v>
      </c>
      <c r="T10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1" s="150" t="str">
        <f>IFERROR(IF(MOD(TABLAINV[[#This Row],[C]],2)=0,"PAR","IMPAR"),"Zona")</f>
        <v>PAR</v>
      </c>
      <c r="W1021" s="151"/>
      <c r="X1021" s="152">
        <f>IFERROR(IF(TABLAINV[[#This Row],[Cant. UND]]=0,TABLAINV[[#This Row],[PMV]]*TABLAINV[[#This Row],[Conteo Físico]],TABLAINV[[#This Row],[PMV]]*TABLAINV[[#This Row],[Cant. UND]]),0)</f>
        <v>0</v>
      </c>
      <c r="Y1021" s="152">
        <f>IFERROR(ABS(TABLAINV[[#This Row],[PMV]]*TABLAINV[[#This Row],[Diferencia]]),0)</f>
        <v>0</v>
      </c>
      <c r="Z1021" s="153">
        <f>IFERROR(VLOOKUP(TABLAINV[[#This Row],[Codigo Estado]],unds!O:P,2,0),"PEND.")</f>
        <v>2001</v>
      </c>
      <c r="AA1021" s="153" t="str">
        <f t="shared" si="52"/>
        <v>CD09</v>
      </c>
      <c r="AB1021" s="159">
        <f t="shared" ca="1" si="53"/>
        <v>45828</v>
      </c>
    </row>
    <row r="1022" spans="1:28" s="156" customFormat="1" ht="24" customHeight="1" x14ac:dyDescent="0.2">
      <c r="A1022" s="157" t="str">
        <f t="shared" si="51"/>
        <v>MRC01</v>
      </c>
      <c r="B1022" s="145" t="str">
        <f>IF(TABLAINV[[#This Row],[Z]]="","",D1022&amp;"."&amp;TEXT(E1022,"000")&amp;"."&amp;TEXT(F1022,"000")&amp;"."&amp;TEXT(G1022,"000"))</f>
        <v>MR.C01.152.003</v>
      </c>
      <c r="C1022" s="146"/>
      <c r="D1022" s="147" t="s">
        <v>95</v>
      </c>
      <c r="E1022" s="147" t="s">
        <v>96</v>
      </c>
      <c r="F1022" s="147">
        <v>152</v>
      </c>
      <c r="G1022" s="147">
        <v>3</v>
      </c>
      <c r="H1022" s="147">
        <v>768107</v>
      </c>
      <c r="I1022" s="147" t="s">
        <v>270</v>
      </c>
      <c r="J1022" s="158">
        <v>8</v>
      </c>
      <c r="K1022" s="147" t="s">
        <v>64</v>
      </c>
      <c r="L1022" s="148" t="s">
        <v>164</v>
      </c>
      <c r="M1022" s="147" t="s">
        <v>99</v>
      </c>
      <c r="N1022" s="146" t="s">
        <v>91</v>
      </c>
      <c r="O1022" s="146">
        <v>8</v>
      </c>
      <c r="P1022" s="148">
        <v>8</v>
      </c>
      <c r="Q1022" s="148"/>
      <c r="R1022" s="147"/>
      <c r="S1022" s="149">
        <f>TABLAINV[[#This Row],[Conteo Físico]]-TABLAINV[[#This Row],[Cant. UND]]</f>
        <v>0</v>
      </c>
      <c r="T10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2" s="150" t="str">
        <f>IFERROR(IF(MOD(TABLAINV[[#This Row],[C]],2)=0,"PAR","IMPAR"),"Zona")</f>
        <v>PAR</v>
      </c>
      <c r="W1022" s="151"/>
      <c r="X1022" s="152">
        <f>IFERROR(IF(TABLAINV[[#This Row],[Cant. UND]]=0,TABLAINV[[#This Row],[PMV]]*TABLAINV[[#This Row],[Conteo Físico]],TABLAINV[[#This Row],[PMV]]*TABLAINV[[#This Row],[Cant. UND]]),0)</f>
        <v>0</v>
      </c>
      <c r="Y1022" s="152">
        <f>IFERROR(ABS(TABLAINV[[#This Row],[PMV]]*TABLAINV[[#This Row],[Diferencia]]),0)</f>
        <v>0</v>
      </c>
      <c r="Z1022" s="153">
        <f>IFERROR(VLOOKUP(TABLAINV[[#This Row],[Codigo Estado]],unds!O:P,2,0),"PEND.")</f>
        <v>2001</v>
      </c>
      <c r="AA1022" s="153" t="str">
        <f t="shared" si="52"/>
        <v>CD09</v>
      </c>
      <c r="AB1022" s="159">
        <f t="shared" ca="1" si="53"/>
        <v>45828</v>
      </c>
    </row>
    <row r="1023" spans="1:28" s="156" customFormat="1" ht="24" customHeight="1" x14ac:dyDescent="0.2">
      <c r="A1023" s="157" t="str">
        <f t="shared" si="51"/>
        <v>MRC01</v>
      </c>
      <c r="B1023" s="145" t="str">
        <f>IF(TABLAINV[[#This Row],[Z]]="","",D1023&amp;"."&amp;TEXT(E1023,"000")&amp;"."&amp;TEXT(F1023,"000")&amp;"."&amp;TEXT(G1023,"000"))</f>
        <v>MR.C01.152.003</v>
      </c>
      <c r="C1023" s="146"/>
      <c r="D1023" s="147" t="s">
        <v>95</v>
      </c>
      <c r="E1023" s="147" t="s">
        <v>96</v>
      </c>
      <c r="F1023" s="147">
        <v>152</v>
      </c>
      <c r="G1023" s="147">
        <v>3</v>
      </c>
      <c r="H1023" s="147">
        <v>768638005</v>
      </c>
      <c r="I1023" s="147" t="s">
        <v>271</v>
      </c>
      <c r="J1023" s="158">
        <v>5</v>
      </c>
      <c r="K1023" s="147" t="s">
        <v>64</v>
      </c>
      <c r="L1023" s="148" t="s">
        <v>212</v>
      </c>
      <c r="M1023" s="147" t="s">
        <v>99</v>
      </c>
      <c r="N1023" s="146" t="s">
        <v>91</v>
      </c>
      <c r="O1023" s="146">
        <v>5</v>
      </c>
      <c r="P1023" s="148">
        <v>5</v>
      </c>
      <c r="Q1023" s="148"/>
      <c r="R1023" s="147"/>
      <c r="S1023" s="149">
        <f>TABLAINV[[#This Row],[Conteo Físico]]-TABLAINV[[#This Row],[Cant. UND]]</f>
        <v>0</v>
      </c>
      <c r="T10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3" s="150" t="str">
        <f>IFERROR(IF(MOD(TABLAINV[[#This Row],[C]],2)=0,"PAR","IMPAR"),"Zona")</f>
        <v>PAR</v>
      </c>
      <c r="W1023" s="151"/>
      <c r="X1023" s="152">
        <f>IFERROR(IF(TABLAINV[[#This Row],[Cant. UND]]=0,TABLAINV[[#This Row],[PMV]]*TABLAINV[[#This Row],[Conteo Físico]],TABLAINV[[#This Row],[PMV]]*TABLAINV[[#This Row],[Cant. UND]]),0)</f>
        <v>0</v>
      </c>
      <c r="Y1023" s="152">
        <f>IFERROR(ABS(TABLAINV[[#This Row],[PMV]]*TABLAINV[[#This Row],[Diferencia]]),0)</f>
        <v>0</v>
      </c>
      <c r="Z1023" s="153">
        <f>IFERROR(VLOOKUP(TABLAINV[[#This Row],[Codigo Estado]],unds!O:P,2,0),"PEND.")</f>
        <v>2001</v>
      </c>
      <c r="AA1023" s="153" t="str">
        <f t="shared" si="52"/>
        <v>CD09</v>
      </c>
      <c r="AB1023" s="159">
        <f t="shared" ca="1" si="53"/>
        <v>45828</v>
      </c>
    </row>
    <row r="1024" spans="1:28" s="156" customFormat="1" ht="24" customHeight="1" x14ac:dyDescent="0.2">
      <c r="A1024" s="157" t="str">
        <f t="shared" si="51"/>
        <v>MRC01</v>
      </c>
      <c r="B1024" s="145" t="str">
        <f>IF(TABLAINV[[#This Row],[Z]]="","",D1024&amp;"."&amp;TEXT(E1024,"000")&amp;"."&amp;TEXT(F1024,"000")&amp;"."&amp;TEXT(G1024,"000"))</f>
        <v>MR.C01.153.001</v>
      </c>
      <c r="C1024" s="146"/>
      <c r="D1024" s="147" t="s">
        <v>95</v>
      </c>
      <c r="E1024" s="147" t="s">
        <v>96</v>
      </c>
      <c r="F1024" s="147">
        <v>153</v>
      </c>
      <c r="G1024" s="147">
        <v>1</v>
      </c>
      <c r="H1024" s="147">
        <v>225496</v>
      </c>
      <c r="I1024" s="147" t="s">
        <v>272</v>
      </c>
      <c r="J1024" s="158">
        <v>6</v>
      </c>
      <c r="K1024" s="147" t="s">
        <v>64</v>
      </c>
      <c r="L1024" s="148" t="s">
        <v>115</v>
      </c>
      <c r="M1024" s="147" t="s">
        <v>99</v>
      </c>
      <c r="N1024" s="146" t="s">
        <v>91</v>
      </c>
      <c r="O1024" s="146">
        <v>6</v>
      </c>
      <c r="P1024" s="148">
        <v>6</v>
      </c>
      <c r="Q1024" s="148"/>
      <c r="R1024" s="147"/>
      <c r="S1024" s="149">
        <f>TABLAINV[[#This Row],[Conteo Físico]]-TABLAINV[[#This Row],[Cant. UND]]</f>
        <v>0</v>
      </c>
      <c r="T10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4" s="150" t="str">
        <f>IFERROR(IF(MOD(TABLAINV[[#This Row],[C]],2)=0,"PAR","IMPAR"),"Zona")</f>
        <v>IMPAR</v>
      </c>
      <c r="W1024" s="151"/>
      <c r="X1024" s="152">
        <f>IFERROR(IF(TABLAINV[[#This Row],[Cant. UND]]=0,TABLAINV[[#This Row],[PMV]]*TABLAINV[[#This Row],[Conteo Físico]],TABLAINV[[#This Row],[PMV]]*TABLAINV[[#This Row],[Cant. UND]]),0)</f>
        <v>0</v>
      </c>
      <c r="Y1024" s="152">
        <f>IFERROR(ABS(TABLAINV[[#This Row],[PMV]]*TABLAINV[[#This Row],[Diferencia]]),0)</f>
        <v>0</v>
      </c>
      <c r="Z1024" s="153">
        <f>IFERROR(VLOOKUP(TABLAINV[[#This Row],[Codigo Estado]],unds!O:P,2,0),"PEND.")</f>
        <v>2001</v>
      </c>
      <c r="AA1024" s="153" t="str">
        <f t="shared" si="52"/>
        <v>CD09</v>
      </c>
      <c r="AB1024" s="159">
        <f t="shared" ca="1" si="53"/>
        <v>45828</v>
      </c>
    </row>
    <row r="1025" spans="1:28" s="156" customFormat="1" ht="24" customHeight="1" x14ac:dyDescent="0.2">
      <c r="A1025" s="157" t="str">
        <f t="shared" si="51"/>
        <v>MRC01</v>
      </c>
      <c r="B1025" s="145" t="str">
        <f>IF(TABLAINV[[#This Row],[Z]]="","",D1025&amp;"."&amp;TEXT(E1025,"000")&amp;"."&amp;TEXT(F1025,"000")&amp;"."&amp;TEXT(G1025,"000"))</f>
        <v>MR.C01.153.001</v>
      </c>
      <c r="C1025" s="146"/>
      <c r="D1025" s="147" t="s">
        <v>95</v>
      </c>
      <c r="E1025" s="147" t="s">
        <v>96</v>
      </c>
      <c r="F1025" s="147">
        <v>153</v>
      </c>
      <c r="G1025" s="147">
        <v>1</v>
      </c>
      <c r="H1025" s="147">
        <v>954239006</v>
      </c>
      <c r="I1025" s="147" t="s">
        <v>232</v>
      </c>
      <c r="J1025" s="158">
        <v>7</v>
      </c>
      <c r="K1025" s="147" t="s">
        <v>64</v>
      </c>
      <c r="L1025" s="148" t="s">
        <v>233</v>
      </c>
      <c r="M1025" s="147" t="s">
        <v>99</v>
      </c>
      <c r="N1025" s="146" t="s">
        <v>91</v>
      </c>
      <c r="O1025" s="146">
        <v>7</v>
      </c>
      <c r="P1025" s="148">
        <v>7</v>
      </c>
      <c r="Q1025" s="148"/>
      <c r="R1025" s="147"/>
      <c r="S1025" s="149">
        <f>TABLAINV[[#This Row],[Conteo Físico]]-TABLAINV[[#This Row],[Cant. UND]]</f>
        <v>0</v>
      </c>
      <c r="T10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5" s="150" t="str">
        <f>IFERROR(IF(MOD(TABLAINV[[#This Row],[C]],2)=0,"PAR","IMPAR"),"Zona")</f>
        <v>IMPAR</v>
      </c>
      <c r="W1025" s="151"/>
      <c r="X1025" s="152">
        <f>IFERROR(IF(TABLAINV[[#This Row],[Cant. UND]]=0,TABLAINV[[#This Row],[PMV]]*TABLAINV[[#This Row],[Conteo Físico]],TABLAINV[[#This Row],[PMV]]*TABLAINV[[#This Row],[Cant. UND]]),0)</f>
        <v>0</v>
      </c>
      <c r="Y1025" s="152">
        <f>IFERROR(ABS(TABLAINV[[#This Row],[PMV]]*TABLAINV[[#This Row],[Diferencia]]),0)</f>
        <v>0</v>
      </c>
      <c r="Z1025" s="153">
        <f>IFERROR(VLOOKUP(TABLAINV[[#This Row],[Codigo Estado]],unds!O:P,2,0),"PEND.")</f>
        <v>2001</v>
      </c>
      <c r="AA1025" s="153" t="str">
        <f t="shared" si="52"/>
        <v>CD09</v>
      </c>
      <c r="AB1025" s="159">
        <f t="shared" ca="1" si="53"/>
        <v>45828</v>
      </c>
    </row>
    <row r="1026" spans="1:28" s="156" customFormat="1" ht="24" customHeight="1" x14ac:dyDescent="0.2">
      <c r="A1026" s="157" t="str">
        <f t="shared" si="51"/>
        <v>MRC01</v>
      </c>
      <c r="B1026" s="145" t="str">
        <f>IF(TABLAINV[[#This Row],[Z]]="","",D1026&amp;"."&amp;TEXT(E1026,"000")&amp;"."&amp;TEXT(F1026,"000")&amp;"."&amp;TEXT(G1026,"000"))</f>
        <v>MR.C01.153.002</v>
      </c>
      <c r="C1026" s="146"/>
      <c r="D1026" s="147" t="s">
        <v>95</v>
      </c>
      <c r="E1026" s="147" t="s">
        <v>96</v>
      </c>
      <c r="F1026" s="147">
        <v>153</v>
      </c>
      <c r="G1026" s="147">
        <v>2</v>
      </c>
      <c r="H1026" s="147">
        <v>203747</v>
      </c>
      <c r="I1026" s="147" t="s">
        <v>216</v>
      </c>
      <c r="J1026" s="158">
        <v>9</v>
      </c>
      <c r="K1026" s="147" t="s">
        <v>64</v>
      </c>
      <c r="L1026" s="148" t="s">
        <v>115</v>
      </c>
      <c r="M1026" s="147" t="s">
        <v>99</v>
      </c>
      <c r="N1026" s="146" t="s">
        <v>91</v>
      </c>
      <c r="O1026" s="146">
        <v>9</v>
      </c>
      <c r="P1026" s="148">
        <v>9</v>
      </c>
      <c r="Q1026" s="148"/>
      <c r="R1026" s="147"/>
      <c r="S1026" s="149">
        <f>TABLAINV[[#This Row],[Conteo Físico]]-TABLAINV[[#This Row],[Cant. UND]]</f>
        <v>0</v>
      </c>
      <c r="T10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6" s="150" t="str">
        <f>IFERROR(IF(MOD(TABLAINV[[#This Row],[C]],2)=0,"PAR","IMPAR"),"Zona")</f>
        <v>IMPAR</v>
      </c>
      <c r="W1026" s="151"/>
      <c r="X1026" s="152">
        <f>IFERROR(IF(TABLAINV[[#This Row],[Cant. UND]]=0,TABLAINV[[#This Row],[PMV]]*TABLAINV[[#This Row],[Conteo Físico]],TABLAINV[[#This Row],[PMV]]*TABLAINV[[#This Row],[Cant. UND]]),0)</f>
        <v>0</v>
      </c>
      <c r="Y1026" s="152">
        <f>IFERROR(ABS(TABLAINV[[#This Row],[PMV]]*TABLAINV[[#This Row],[Diferencia]]),0)</f>
        <v>0</v>
      </c>
      <c r="Z1026" s="153">
        <f>IFERROR(VLOOKUP(TABLAINV[[#This Row],[Codigo Estado]],unds!O:P,2,0),"PEND.")</f>
        <v>2001</v>
      </c>
      <c r="AA1026" s="153" t="str">
        <f t="shared" si="52"/>
        <v>CD09</v>
      </c>
      <c r="AB1026" s="159">
        <f t="shared" ca="1" si="53"/>
        <v>45828</v>
      </c>
    </row>
    <row r="1027" spans="1:28" s="156" customFormat="1" ht="24" customHeight="1" x14ac:dyDescent="0.2">
      <c r="A1027" s="157" t="str">
        <f t="shared" si="51"/>
        <v>MRC01</v>
      </c>
      <c r="B1027" s="145" t="str">
        <f>IF(TABLAINV[[#This Row],[Z]]="","",D1027&amp;"."&amp;TEXT(E1027,"000")&amp;"."&amp;TEXT(F1027,"000")&amp;"."&amp;TEXT(G1027,"000"))</f>
        <v>MR.C01.153.002</v>
      </c>
      <c r="C1027" s="146"/>
      <c r="D1027" s="147" t="s">
        <v>95</v>
      </c>
      <c r="E1027" s="147" t="s">
        <v>96</v>
      </c>
      <c r="F1027" s="147">
        <v>153</v>
      </c>
      <c r="G1027" s="147">
        <v>2</v>
      </c>
      <c r="H1027" s="147">
        <v>49463004</v>
      </c>
      <c r="I1027" s="147" t="s">
        <v>273</v>
      </c>
      <c r="J1027" s="158">
        <v>9</v>
      </c>
      <c r="K1027" s="147" t="s">
        <v>64</v>
      </c>
      <c r="L1027" s="148" t="s">
        <v>115</v>
      </c>
      <c r="M1027" s="147" t="s">
        <v>99</v>
      </c>
      <c r="N1027" s="146" t="s">
        <v>91</v>
      </c>
      <c r="O1027" s="146">
        <v>9</v>
      </c>
      <c r="P1027" s="148">
        <v>9</v>
      </c>
      <c r="Q1027" s="148"/>
      <c r="R1027" s="147"/>
      <c r="S1027" s="149">
        <f>TABLAINV[[#This Row],[Conteo Físico]]-TABLAINV[[#This Row],[Cant. UND]]</f>
        <v>0</v>
      </c>
      <c r="T10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7" s="150" t="str">
        <f>IFERROR(IF(MOD(TABLAINV[[#This Row],[C]],2)=0,"PAR","IMPAR"),"Zona")</f>
        <v>IMPAR</v>
      </c>
      <c r="W1027" s="151"/>
      <c r="X1027" s="152">
        <f>IFERROR(IF(TABLAINV[[#This Row],[Cant. UND]]=0,TABLAINV[[#This Row],[PMV]]*TABLAINV[[#This Row],[Conteo Físico]],TABLAINV[[#This Row],[PMV]]*TABLAINV[[#This Row],[Cant. UND]]),0)</f>
        <v>0</v>
      </c>
      <c r="Y1027" s="152">
        <f>IFERROR(ABS(TABLAINV[[#This Row],[PMV]]*TABLAINV[[#This Row],[Diferencia]]),0)</f>
        <v>0</v>
      </c>
      <c r="Z1027" s="153">
        <f>IFERROR(VLOOKUP(TABLAINV[[#This Row],[Codigo Estado]],unds!O:P,2,0),"PEND.")</f>
        <v>2001</v>
      </c>
      <c r="AA1027" s="153" t="str">
        <f t="shared" si="52"/>
        <v>CD09</v>
      </c>
      <c r="AB1027" s="159">
        <f t="shared" ca="1" si="53"/>
        <v>45828</v>
      </c>
    </row>
    <row r="1028" spans="1:28" s="156" customFormat="1" ht="24" customHeight="1" x14ac:dyDescent="0.2">
      <c r="A1028" s="157" t="str">
        <f t="shared" si="51"/>
        <v>MRC01</v>
      </c>
      <c r="B1028" s="145" t="str">
        <f>IF(TABLAINV[[#This Row],[Z]]="","",D1028&amp;"."&amp;TEXT(E1028,"000")&amp;"."&amp;TEXT(F1028,"000")&amp;"."&amp;TEXT(G1028,"000"))</f>
        <v>MR.C01.153.002</v>
      </c>
      <c r="C1028" s="146"/>
      <c r="D1028" s="147" t="s">
        <v>95</v>
      </c>
      <c r="E1028" s="147" t="s">
        <v>96</v>
      </c>
      <c r="F1028" s="147">
        <v>153</v>
      </c>
      <c r="G1028" s="147">
        <v>2</v>
      </c>
      <c r="H1028" s="147">
        <v>74985</v>
      </c>
      <c r="I1028" s="147" t="s">
        <v>274</v>
      </c>
      <c r="J1028" s="158">
        <v>6</v>
      </c>
      <c r="K1028" s="147" t="s">
        <v>64</v>
      </c>
      <c r="L1028" s="148" t="s">
        <v>115</v>
      </c>
      <c r="M1028" s="147" t="s">
        <v>99</v>
      </c>
      <c r="N1028" s="146" t="s">
        <v>91</v>
      </c>
      <c r="O1028" s="146">
        <v>6</v>
      </c>
      <c r="P1028" s="148">
        <v>6</v>
      </c>
      <c r="Q1028" s="148"/>
      <c r="R1028" s="147"/>
      <c r="S1028" s="149">
        <f>TABLAINV[[#This Row],[Conteo Físico]]-TABLAINV[[#This Row],[Cant. UND]]</f>
        <v>0</v>
      </c>
      <c r="T10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8" s="150" t="str">
        <f>IFERROR(IF(MOD(TABLAINV[[#This Row],[C]],2)=0,"PAR","IMPAR"),"Zona")</f>
        <v>IMPAR</v>
      </c>
      <c r="W1028" s="151"/>
      <c r="X1028" s="152">
        <f>IFERROR(IF(TABLAINV[[#This Row],[Cant. UND]]=0,TABLAINV[[#This Row],[PMV]]*TABLAINV[[#This Row],[Conteo Físico]],TABLAINV[[#This Row],[PMV]]*TABLAINV[[#This Row],[Cant. UND]]),0)</f>
        <v>0</v>
      </c>
      <c r="Y1028" s="152">
        <f>IFERROR(ABS(TABLAINV[[#This Row],[PMV]]*TABLAINV[[#This Row],[Diferencia]]),0)</f>
        <v>0</v>
      </c>
      <c r="Z1028" s="153">
        <f>IFERROR(VLOOKUP(TABLAINV[[#This Row],[Codigo Estado]],unds!O:P,2,0),"PEND.")</f>
        <v>2001</v>
      </c>
      <c r="AA1028" s="153" t="str">
        <f t="shared" si="52"/>
        <v>CD09</v>
      </c>
      <c r="AB1028" s="159">
        <f t="shared" ca="1" si="53"/>
        <v>45828</v>
      </c>
    </row>
    <row r="1029" spans="1:28" s="156" customFormat="1" ht="24" customHeight="1" x14ac:dyDescent="0.2">
      <c r="A1029" s="157" t="str">
        <f t="shared" si="51"/>
        <v>MRC01</v>
      </c>
      <c r="B1029" s="145" t="str">
        <f>IF(TABLAINV[[#This Row],[Z]]="","",D1029&amp;"."&amp;TEXT(E1029,"000")&amp;"."&amp;TEXT(F1029,"000")&amp;"."&amp;TEXT(G1029,"000"))</f>
        <v>MR.C01.153.002</v>
      </c>
      <c r="C1029" s="146"/>
      <c r="D1029" s="147" t="s">
        <v>95</v>
      </c>
      <c r="E1029" s="147" t="s">
        <v>96</v>
      </c>
      <c r="F1029" s="147">
        <v>153</v>
      </c>
      <c r="G1029" s="147">
        <v>2</v>
      </c>
      <c r="H1029" s="147">
        <v>754394</v>
      </c>
      <c r="I1029" s="147" t="s">
        <v>275</v>
      </c>
      <c r="J1029" s="158">
        <v>36</v>
      </c>
      <c r="K1029" s="147" t="s">
        <v>64</v>
      </c>
      <c r="L1029" s="148" t="s">
        <v>115</v>
      </c>
      <c r="M1029" s="147" t="s">
        <v>99</v>
      </c>
      <c r="N1029" s="146" t="s">
        <v>91</v>
      </c>
      <c r="O1029" s="146">
        <v>36</v>
      </c>
      <c r="P1029" s="148">
        <v>36</v>
      </c>
      <c r="Q1029" s="148"/>
      <c r="R1029" s="147"/>
      <c r="S1029" s="149">
        <f>TABLAINV[[#This Row],[Conteo Físico]]-TABLAINV[[#This Row],[Cant. UND]]</f>
        <v>0</v>
      </c>
      <c r="T10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9" s="150" t="str">
        <f>IFERROR(IF(MOD(TABLAINV[[#This Row],[C]],2)=0,"PAR","IMPAR"),"Zona")</f>
        <v>IMPAR</v>
      </c>
      <c r="W1029" s="151"/>
      <c r="X1029" s="152">
        <f>IFERROR(IF(TABLAINV[[#This Row],[Cant. UND]]=0,TABLAINV[[#This Row],[PMV]]*TABLAINV[[#This Row],[Conteo Físico]],TABLAINV[[#This Row],[PMV]]*TABLAINV[[#This Row],[Cant. UND]]),0)</f>
        <v>0</v>
      </c>
      <c r="Y1029" s="152">
        <f>IFERROR(ABS(TABLAINV[[#This Row],[PMV]]*TABLAINV[[#This Row],[Diferencia]]),0)</f>
        <v>0</v>
      </c>
      <c r="Z1029" s="153">
        <f>IFERROR(VLOOKUP(TABLAINV[[#This Row],[Codigo Estado]],unds!O:P,2,0),"PEND.")</f>
        <v>2001</v>
      </c>
      <c r="AA1029" s="153" t="str">
        <f t="shared" si="52"/>
        <v>CD09</v>
      </c>
      <c r="AB1029" s="159">
        <f t="shared" ca="1" si="53"/>
        <v>45828</v>
      </c>
    </row>
    <row r="1030" spans="1:28" s="156" customFormat="1" ht="24" customHeight="1" x14ac:dyDescent="0.2">
      <c r="A1030" s="157" t="str">
        <f t="shared" si="51"/>
        <v>MRC01</v>
      </c>
      <c r="B1030" s="145" t="str">
        <f>IF(TABLAINV[[#This Row],[Z]]="","",D1030&amp;"."&amp;TEXT(E1030,"000")&amp;"."&amp;TEXT(F1030,"000")&amp;"."&amp;TEXT(G1030,"000"))</f>
        <v>MR.C01.153.002</v>
      </c>
      <c r="C1030" s="146"/>
      <c r="D1030" s="147" t="s">
        <v>95</v>
      </c>
      <c r="E1030" s="147" t="s">
        <v>96</v>
      </c>
      <c r="F1030" s="147">
        <v>153</v>
      </c>
      <c r="G1030" s="147">
        <v>2</v>
      </c>
      <c r="H1030" s="147">
        <v>889647</v>
      </c>
      <c r="I1030" s="147" t="s">
        <v>276</v>
      </c>
      <c r="J1030" s="158">
        <v>9</v>
      </c>
      <c r="K1030" s="147" t="s">
        <v>64</v>
      </c>
      <c r="L1030" s="148" t="s">
        <v>115</v>
      </c>
      <c r="M1030" s="147" t="s">
        <v>99</v>
      </c>
      <c r="N1030" s="146" t="s">
        <v>91</v>
      </c>
      <c r="O1030" s="146">
        <v>9</v>
      </c>
      <c r="P1030" s="148">
        <v>9</v>
      </c>
      <c r="Q1030" s="148"/>
      <c r="R1030" s="147"/>
      <c r="S1030" s="149">
        <f>TABLAINV[[#This Row],[Conteo Físico]]-TABLAINV[[#This Row],[Cant. UND]]</f>
        <v>0</v>
      </c>
      <c r="T10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0" s="150" t="str">
        <f>IFERROR(IF(MOD(TABLAINV[[#This Row],[C]],2)=0,"PAR","IMPAR"),"Zona")</f>
        <v>IMPAR</v>
      </c>
      <c r="W1030" s="151"/>
      <c r="X1030" s="152">
        <f>IFERROR(IF(TABLAINV[[#This Row],[Cant. UND]]=0,TABLAINV[[#This Row],[PMV]]*TABLAINV[[#This Row],[Conteo Físico]],TABLAINV[[#This Row],[PMV]]*TABLAINV[[#This Row],[Cant. UND]]),0)</f>
        <v>0</v>
      </c>
      <c r="Y1030" s="152">
        <f>IFERROR(ABS(TABLAINV[[#This Row],[PMV]]*TABLAINV[[#This Row],[Diferencia]]),0)</f>
        <v>0</v>
      </c>
      <c r="Z1030" s="153">
        <f>IFERROR(VLOOKUP(TABLAINV[[#This Row],[Codigo Estado]],unds!O:P,2,0),"PEND.")</f>
        <v>2001</v>
      </c>
      <c r="AA1030" s="153" t="str">
        <f t="shared" si="52"/>
        <v>CD09</v>
      </c>
      <c r="AB1030" s="159">
        <f t="shared" ca="1" si="53"/>
        <v>45828</v>
      </c>
    </row>
    <row r="1031" spans="1:28" s="156" customFormat="1" ht="24" customHeight="1" x14ac:dyDescent="0.2">
      <c r="A1031" s="157" t="str">
        <f t="shared" si="51"/>
        <v>MRC01</v>
      </c>
      <c r="B1031" s="145" t="str">
        <f>IF(TABLAINV[[#This Row],[Z]]="","",D1031&amp;"."&amp;TEXT(E1031,"000")&amp;"."&amp;TEXT(F1031,"000")&amp;"."&amp;TEXT(G1031,"000"))</f>
        <v>MR.C01.153.003</v>
      </c>
      <c r="C1031" s="146"/>
      <c r="D1031" s="147" t="s">
        <v>95</v>
      </c>
      <c r="E1031" s="147" t="s">
        <v>96</v>
      </c>
      <c r="F1031" s="147">
        <v>153</v>
      </c>
      <c r="G1031" s="147">
        <v>3</v>
      </c>
      <c r="H1031" s="147">
        <v>1024537</v>
      </c>
      <c r="I1031" s="147" t="s">
        <v>277</v>
      </c>
      <c r="J1031" s="158">
        <v>7</v>
      </c>
      <c r="K1031" s="147" t="s">
        <v>64</v>
      </c>
      <c r="L1031" s="148" t="s">
        <v>278</v>
      </c>
      <c r="M1031" s="147" t="s">
        <v>99</v>
      </c>
      <c r="N1031" s="146" t="s">
        <v>91</v>
      </c>
      <c r="O1031" s="146">
        <v>7</v>
      </c>
      <c r="P1031" s="148">
        <v>7</v>
      </c>
      <c r="Q1031" s="148"/>
      <c r="R1031" s="147"/>
      <c r="S1031" s="149">
        <f>TABLAINV[[#This Row],[Conteo Físico]]-TABLAINV[[#This Row],[Cant. UND]]</f>
        <v>0</v>
      </c>
      <c r="T10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1" s="150" t="str">
        <f>IFERROR(IF(MOD(TABLAINV[[#This Row],[C]],2)=0,"PAR","IMPAR"),"Zona")</f>
        <v>IMPAR</v>
      </c>
      <c r="W1031" s="151"/>
      <c r="X1031" s="152">
        <f>IFERROR(IF(TABLAINV[[#This Row],[Cant. UND]]=0,TABLAINV[[#This Row],[PMV]]*TABLAINV[[#This Row],[Conteo Físico]],TABLAINV[[#This Row],[PMV]]*TABLAINV[[#This Row],[Cant. UND]]),0)</f>
        <v>0</v>
      </c>
      <c r="Y1031" s="152">
        <f>IFERROR(ABS(TABLAINV[[#This Row],[PMV]]*TABLAINV[[#This Row],[Diferencia]]),0)</f>
        <v>0</v>
      </c>
      <c r="Z1031" s="153">
        <f>IFERROR(VLOOKUP(TABLAINV[[#This Row],[Codigo Estado]],unds!O:P,2,0),"PEND.")</f>
        <v>2001</v>
      </c>
      <c r="AA1031" s="153" t="str">
        <f t="shared" si="52"/>
        <v>CD09</v>
      </c>
      <c r="AB1031" s="159">
        <f t="shared" ca="1" si="53"/>
        <v>45828</v>
      </c>
    </row>
    <row r="1032" spans="1:28" s="156" customFormat="1" ht="24" customHeight="1" x14ac:dyDescent="0.2">
      <c r="A1032" s="157" t="str">
        <f t="shared" si="51"/>
        <v>MRC01</v>
      </c>
      <c r="B1032" s="145" t="str">
        <f>IF(TABLAINV[[#This Row],[Z]]="","",D1032&amp;"."&amp;TEXT(E1032,"000")&amp;"."&amp;TEXT(F1032,"000")&amp;"."&amp;TEXT(G1032,"000"))</f>
        <v>MR.C01.153.003</v>
      </c>
      <c r="C1032" s="146"/>
      <c r="D1032" s="147" t="s">
        <v>95</v>
      </c>
      <c r="E1032" s="147" t="s">
        <v>96</v>
      </c>
      <c r="F1032" s="147">
        <v>153</v>
      </c>
      <c r="G1032" s="147">
        <v>3</v>
      </c>
      <c r="H1032" s="147">
        <v>464459</v>
      </c>
      <c r="I1032" s="147" t="s">
        <v>230</v>
      </c>
      <c r="J1032" s="158">
        <v>6</v>
      </c>
      <c r="K1032" s="147" t="s">
        <v>64</v>
      </c>
      <c r="L1032" s="148" t="s">
        <v>184</v>
      </c>
      <c r="M1032" s="147" t="s">
        <v>99</v>
      </c>
      <c r="N1032" s="146" t="s">
        <v>91</v>
      </c>
      <c r="O1032" s="146">
        <v>6</v>
      </c>
      <c r="P1032" s="148">
        <v>6</v>
      </c>
      <c r="Q1032" s="148"/>
      <c r="R1032" s="147"/>
      <c r="S1032" s="149">
        <f>TABLAINV[[#This Row],[Conteo Físico]]-TABLAINV[[#This Row],[Cant. UND]]</f>
        <v>0</v>
      </c>
      <c r="T10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2" s="150" t="str">
        <f>IFERROR(IF(MOD(TABLAINV[[#This Row],[C]],2)=0,"PAR","IMPAR"),"Zona")</f>
        <v>IMPAR</v>
      </c>
      <c r="W1032" s="151"/>
      <c r="X1032" s="152">
        <f>IFERROR(IF(TABLAINV[[#This Row],[Cant. UND]]=0,TABLAINV[[#This Row],[PMV]]*TABLAINV[[#This Row],[Conteo Físico]],TABLAINV[[#This Row],[PMV]]*TABLAINV[[#This Row],[Cant. UND]]),0)</f>
        <v>0</v>
      </c>
      <c r="Y1032" s="152">
        <f>IFERROR(ABS(TABLAINV[[#This Row],[PMV]]*TABLAINV[[#This Row],[Diferencia]]),0)</f>
        <v>0</v>
      </c>
      <c r="Z1032" s="153">
        <f>IFERROR(VLOOKUP(TABLAINV[[#This Row],[Codigo Estado]],unds!O:P,2,0),"PEND.")</f>
        <v>2001</v>
      </c>
      <c r="AA1032" s="153" t="str">
        <f t="shared" si="52"/>
        <v>CD09</v>
      </c>
      <c r="AB1032" s="159">
        <f t="shared" ca="1" si="53"/>
        <v>45828</v>
      </c>
    </row>
    <row r="1033" spans="1:28" s="156" customFormat="1" ht="24" customHeight="1" x14ac:dyDescent="0.2">
      <c r="A1033" s="157" t="str">
        <f t="shared" si="51"/>
        <v>MRC01</v>
      </c>
      <c r="B1033" s="145" t="str">
        <f>IF(TABLAINV[[#This Row],[Z]]="","",D1033&amp;"."&amp;TEXT(E1033,"000")&amp;"."&amp;TEXT(F1033,"000")&amp;"."&amp;TEXT(G1033,"000"))</f>
        <v>MR.C01.154.001</v>
      </c>
      <c r="C1033" s="146"/>
      <c r="D1033" s="147" t="s">
        <v>95</v>
      </c>
      <c r="E1033" s="147" t="s">
        <v>96</v>
      </c>
      <c r="F1033" s="147">
        <v>154</v>
      </c>
      <c r="G1033" s="147">
        <v>1</v>
      </c>
      <c r="H1033" s="147">
        <v>48223005</v>
      </c>
      <c r="I1033" s="147" t="s">
        <v>279</v>
      </c>
      <c r="J1033" s="158">
        <v>7</v>
      </c>
      <c r="K1033" s="147" t="s">
        <v>64</v>
      </c>
      <c r="L1033" s="148" t="s">
        <v>98</v>
      </c>
      <c r="M1033" s="147" t="s">
        <v>99</v>
      </c>
      <c r="N1033" s="146" t="s">
        <v>91</v>
      </c>
      <c r="O1033" s="146">
        <v>7</v>
      </c>
      <c r="P1033" s="148">
        <v>7</v>
      </c>
      <c r="Q1033" s="148"/>
      <c r="R1033" s="147"/>
      <c r="S1033" s="149">
        <f>TABLAINV[[#This Row],[Conteo Físico]]-TABLAINV[[#This Row],[Cant. UND]]</f>
        <v>0</v>
      </c>
      <c r="T10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3" s="150" t="str">
        <f>IFERROR(IF(MOD(TABLAINV[[#This Row],[C]],2)=0,"PAR","IMPAR"),"Zona")</f>
        <v>PAR</v>
      </c>
      <c r="W1033" s="151"/>
      <c r="X1033" s="152">
        <f>IFERROR(IF(TABLAINV[[#This Row],[Cant. UND]]=0,TABLAINV[[#This Row],[PMV]]*TABLAINV[[#This Row],[Conteo Físico]],TABLAINV[[#This Row],[PMV]]*TABLAINV[[#This Row],[Cant. UND]]),0)</f>
        <v>0</v>
      </c>
      <c r="Y1033" s="152">
        <f>IFERROR(ABS(TABLAINV[[#This Row],[PMV]]*TABLAINV[[#This Row],[Diferencia]]),0)</f>
        <v>0</v>
      </c>
      <c r="Z1033" s="153">
        <f>IFERROR(VLOOKUP(TABLAINV[[#This Row],[Codigo Estado]],unds!O:P,2,0),"PEND.")</f>
        <v>2001</v>
      </c>
      <c r="AA1033" s="153" t="str">
        <f t="shared" si="52"/>
        <v>CD09</v>
      </c>
      <c r="AB1033" s="159">
        <f t="shared" ca="1" si="53"/>
        <v>45828</v>
      </c>
    </row>
    <row r="1034" spans="1:28" s="156" customFormat="1" ht="24" customHeight="1" x14ac:dyDescent="0.2">
      <c r="A1034" s="157" t="str">
        <f t="shared" si="51"/>
        <v>MRC01</v>
      </c>
      <c r="B1034" s="145" t="str">
        <f>IF(TABLAINV[[#This Row],[Z]]="","",D1034&amp;"."&amp;TEXT(E1034,"000")&amp;"."&amp;TEXT(F1034,"000")&amp;"."&amp;TEXT(G1034,"000"))</f>
        <v>MR.C01.154.001</v>
      </c>
      <c r="C1034" s="146"/>
      <c r="D1034" s="147" t="s">
        <v>95</v>
      </c>
      <c r="E1034" s="147" t="s">
        <v>96</v>
      </c>
      <c r="F1034" s="147">
        <v>154</v>
      </c>
      <c r="G1034" s="147">
        <v>1</v>
      </c>
      <c r="H1034" s="147">
        <v>518476007</v>
      </c>
      <c r="I1034" s="147" t="s">
        <v>266</v>
      </c>
      <c r="J1034" s="158">
        <v>6</v>
      </c>
      <c r="K1034" s="147" t="s">
        <v>64</v>
      </c>
      <c r="L1034" s="148" t="s">
        <v>115</v>
      </c>
      <c r="M1034" s="147" t="s">
        <v>99</v>
      </c>
      <c r="N1034" s="146" t="s">
        <v>91</v>
      </c>
      <c r="O1034" s="146">
        <v>6</v>
      </c>
      <c r="P1034" s="148">
        <v>6</v>
      </c>
      <c r="Q1034" s="148"/>
      <c r="R1034" s="147"/>
      <c r="S1034" s="149">
        <f>TABLAINV[[#This Row],[Conteo Físico]]-TABLAINV[[#This Row],[Cant. UND]]</f>
        <v>0</v>
      </c>
      <c r="T10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4" s="150" t="str">
        <f>IFERROR(IF(MOD(TABLAINV[[#This Row],[C]],2)=0,"PAR","IMPAR"),"Zona")</f>
        <v>PAR</v>
      </c>
      <c r="W1034" s="151"/>
      <c r="X1034" s="152">
        <f>IFERROR(IF(TABLAINV[[#This Row],[Cant. UND]]=0,TABLAINV[[#This Row],[PMV]]*TABLAINV[[#This Row],[Conteo Físico]],TABLAINV[[#This Row],[PMV]]*TABLAINV[[#This Row],[Cant. UND]]),0)</f>
        <v>0</v>
      </c>
      <c r="Y1034" s="152">
        <f>IFERROR(ABS(TABLAINV[[#This Row],[PMV]]*TABLAINV[[#This Row],[Diferencia]]),0)</f>
        <v>0</v>
      </c>
      <c r="Z1034" s="153">
        <f>IFERROR(VLOOKUP(TABLAINV[[#This Row],[Codigo Estado]],unds!O:P,2,0),"PEND.")</f>
        <v>2001</v>
      </c>
      <c r="AA1034" s="153" t="str">
        <f t="shared" si="52"/>
        <v>CD09</v>
      </c>
      <c r="AB1034" s="159">
        <f t="shared" ca="1" si="53"/>
        <v>45828</v>
      </c>
    </row>
    <row r="1035" spans="1:28" s="156" customFormat="1" ht="24" customHeight="1" x14ac:dyDescent="0.2">
      <c r="A1035" s="157" t="str">
        <f t="shared" si="51"/>
        <v>MRC01</v>
      </c>
      <c r="B1035" s="145" t="str">
        <f>IF(TABLAINV[[#This Row],[Z]]="","",D1035&amp;"."&amp;TEXT(E1035,"000")&amp;"."&amp;TEXT(F1035,"000")&amp;"."&amp;TEXT(G1035,"000"))</f>
        <v>MR.C01.154.001</v>
      </c>
      <c r="C1035" s="146"/>
      <c r="D1035" s="147" t="s">
        <v>95</v>
      </c>
      <c r="E1035" s="147" t="s">
        <v>96</v>
      </c>
      <c r="F1035" s="147">
        <v>154</v>
      </c>
      <c r="G1035" s="147">
        <v>1</v>
      </c>
      <c r="H1035" s="147">
        <v>754392</v>
      </c>
      <c r="I1035" s="147" t="s">
        <v>280</v>
      </c>
      <c r="J1035" s="158">
        <v>8</v>
      </c>
      <c r="K1035" s="147" t="s">
        <v>64</v>
      </c>
      <c r="L1035" s="148" t="s">
        <v>164</v>
      </c>
      <c r="M1035" s="147" t="s">
        <v>99</v>
      </c>
      <c r="N1035" s="146" t="s">
        <v>91</v>
      </c>
      <c r="O1035" s="146">
        <v>8</v>
      </c>
      <c r="P1035" s="148">
        <v>8</v>
      </c>
      <c r="Q1035" s="148"/>
      <c r="R1035" s="147"/>
      <c r="S1035" s="149">
        <f>TABLAINV[[#This Row],[Conteo Físico]]-TABLAINV[[#This Row],[Cant. UND]]</f>
        <v>0</v>
      </c>
      <c r="T10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5" s="150" t="str">
        <f>IFERROR(IF(MOD(TABLAINV[[#This Row],[C]],2)=0,"PAR","IMPAR"),"Zona")</f>
        <v>PAR</v>
      </c>
      <c r="W1035" s="151"/>
      <c r="X1035" s="152">
        <f>IFERROR(IF(TABLAINV[[#This Row],[Cant. UND]]=0,TABLAINV[[#This Row],[PMV]]*TABLAINV[[#This Row],[Conteo Físico]],TABLAINV[[#This Row],[PMV]]*TABLAINV[[#This Row],[Cant. UND]]),0)</f>
        <v>0</v>
      </c>
      <c r="Y1035" s="152">
        <f>IFERROR(ABS(TABLAINV[[#This Row],[PMV]]*TABLAINV[[#This Row],[Diferencia]]),0)</f>
        <v>0</v>
      </c>
      <c r="Z1035" s="153">
        <f>IFERROR(VLOOKUP(TABLAINV[[#This Row],[Codigo Estado]],unds!O:P,2,0),"PEND.")</f>
        <v>2001</v>
      </c>
      <c r="AA1035" s="153" t="str">
        <f t="shared" si="52"/>
        <v>CD09</v>
      </c>
      <c r="AB1035" s="159">
        <f t="shared" ca="1" si="53"/>
        <v>45828</v>
      </c>
    </row>
    <row r="1036" spans="1:28" s="156" customFormat="1" ht="24" customHeight="1" x14ac:dyDescent="0.2">
      <c r="A1036" s="157" t="str">
        <f t="shared" si="51"/>
        <v>MRC01</v>
      </c>
      <c r="B1036" s="145" t="str">
        <f>IF(TABLAINV[[#This Row],[Z]]="","",D1036&amp;"."&amp;TEXT(E1036,"000")&amp;"."&amp;TEXT(F1036,"000")&amp;"."&amp;TEXT(G1036,"000"))</f>
        <v>MR.C01.154.002</v>
      </c>
      <c r="C1036" s="146"/>
      <c r="D1036" s="147" t="s">
        <v>95</v>
      </c>
      <c r="E1036" s="147" t="s">
        <v>96</v>
      </c>
      <c r="F1036" s="147">
        <v>154</v>
      </c>
      <c r="G1036" s="147">
        <v>2</v>
      </c>
      <c r="H1036" s="147">
        <v>45688</v>
      </c>
      <c r="I1036" s="147" t="s">
        <v>281</v>
      </c>
      <c r="J1036" s="158">
        <v>26</v>
      </c>
      <c r="K1036" s="147" t="s">
        <v>64</v>
      </c>
      <c r="L1036" s="148" t="s">
        <v>282</v>
      </c>
      <c r="M1036" s="147" t="s">
        <v>99</v>
      </c>
      <c r="N1036" s="146" t="s">
        <v>91</v>
      </c>
      <c r="O1036" s="146">
        <v>26</v>
      </c>
      <c r="P1036" s="148">
        <v>26</v>
      </c>
      <c r="Q1036" s="148"/>
      <c r="R1036" s="147"/>
      <c r="S1036" s="149">
        <f>TABLAINV[[#This Row],[Conteo Físico]]-TABLAINV[[#This Row],[Cant. UND]]</f>
        <v>0</v>
      </c>
      <c r="T10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6" s="150" t="str">
        <f>IFERROR(IF(MOD(TABLAINV[[#This Row],[C]],2)=0,"PAR","IMPAR"),"Zona")</f>
        <v>PAR</v>
      </c>
      <c r="W1036" s="151"/>
      <c r="X1036" s="152">
        <f>IFERROR(IF(TABLAINV[[#This Row],[Cant. UND]]=0,TABLAINV[[#This Row],[PMV]]*TABLAINV[[#This Row],[Conteo Físico]],TABLAINV[[#This Row],[PMV]]*TABLAINV[[#This Row],[Cant. UND]]),0)</f>
        <v>0</v>
      </c>
      <c r="Y1036" s="152">
        <f>IFERROR(ABS(TABLAINV[[#This Row],[PMV]]*TABLAINV[[#This Row],[Diferencia]]),0)</f>
        <v>0</v>
      </c>
      <c r="Z1036" s="153">
        <f>IFERROR(VLOOKUP(TABLAINV[[#This Row],[Codigo Estado]],unds!O:P,2,0),"PEND.")</f>
        <v>2001</v>
      </c>
      <c r="AA1036" s="153" t="str">
        <f t="shared" si="52"/>
        <v>CD09</v>
      </c>
      <c r="AB1036" s="159">
        <f t="shared" ca="1" si="53"/>
        <v>45828</v>
      </c>
    </row>
    <row r="1037" spans="1:28" s="156" customFormat="1" ht="24" customHeight="1" x14ac:dyDescent="0.2">
      <c r="A1037" s="157" t="str">
        <f t="shared" si="51"/>
        <v>MRC01</v>
      </c>
      <c r="B1037" s="145" t="str">
        <f>IF(TABLAINV[[#This Row],[Z]]="","",D1037&amp;"."&amp;TEXT(E1037,"000")&amp;"."&amp;TEXT(F1037,"000")&amp;"."&amp;TEXT(G1037,"000"))</f>
        <v>MR.C01.154.002</v>
      </c>
      <c r="C1037" s="146"/>
      <c r="D1037" s="147" t="s">
        <v>95</v>
      </c>
      <c r="E1037" s="147" t="s">
        <v>96</v>
      </c>
      <c r="F1037" s="147">
        <v>154</v>
      </c>
      <c r="G1037" s="147">
        <v>2</v>
      </c>
      <c r="H1037" s="147">
        <v>49463007</v>
      </c>
      <c r="I1037" s="147" t="s">
        <v>209</v>
      </c>
      <c r="J1037" s="158">
        <v>12</v>
      </c>
      <c r="K1037" s="147" t="s">
        <v>64</v>
      </c>
      <c r="L1037" s="148" t="s">
        <v>115</v>
      </c>
      <c r="M1037" s="147" t="s">
        <v>99</v>
      </c>
      <c r="N1037" s="146" t="s">
        <v>91</v>
      </c>
      <c r="O1037" s="146">
        <v>12</v>
      </c>
      <c r="P1037" s="148">
        <v>12</v>
      </c>
      <c r="Q1037" s="148"/>
      <c r="R1037" s="147"/>
      <c r="S1037" s="149">
        <f>TABLAINV[[#This Row],[Conteo Físico]]-TABLAINV[[#This Row],[Cant. UND]]</f>
        <v>0</v>
      </c>
      <c r="T10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7" s="150" t="str">
        <f>IFERROR(IF(MOD(TABLAINV[[#This Row],[C]],2)=0,"PAR","IMPAR"),"Zona")</f>
        <v>PAR</v>
      </c>
      <c r="W1037" s="151"/>
      <c r="X1037" s="152">
        <f>IFERROR(IF(TABLAINV[[#This Row],[Cant. UND]]=0,TABLAINV[[#This Row],[PMV]]*TABLAINV[[#This Row],[Conteo Físico]],TABLAINV[[#This Row],[PMV]]*TABLAINV[[#This Row],[Cant. UND]]),0)</f>
        <v>0</v>
      </c>
      <c r="Y1037" s="152">
        <f>IFERROR(ABS(TABLAINV[[#This Row],[PMV]]*TABLAINV[[#This Row],[Diferencia]]),0)</f>
        <v>0</v>
      </c>
      <c r="Z1037" s="153">
        <f>IFERROR(VLOOKUP(TABLAINV[[#This Row],[Codigo Estado]],unds!O:P,2,0),"PEND.")</f>
        <v>2001</v>
      </c>
      <c r="AA1037" s="153" t="str">
        <f t="shared" si="52"/>
        <v>CD09</v>
      </c>
      <c r="AB1037" s="159">
        <f t="shared" ca="1" si="53"/>
        <v>45828</v>
      </c>
    </row>
    <row r="1038" spans="1:28" s="156" customFormat="1" ht="24" customHeight="1" x14ac:dyDescent="0.2">
      <c r="A1038" s="157" t="str">
        <f t="shared" si="51"/>
        <v>MRC01</v>
      </c>
      <c r="B1038" s="145" t="str">
        <f>IF(TABLAINV[[#This Row],[Z]]="","",D1038&amp;"."&amp;TEXT(E1038,"000")&amp;"."&amp;TEXT(F1038,"000")&amp;"."&amp;TEXT(G1038,"000"))</f>
        <v>MR.C01.154.002</v>
      </c>
      <c r="C1038" s="146"/>
      <c r="D1038" s="147" t="s">
        <v>95</v>
      </c>
      <c r="E1038" s="147" t="s">
        <v>96</v>
      </c>
      <c r="F1038" s="147">
        <v>154</v>
      </c>
      <c r="G1038" s="147">
        <v>2</v>
      </c>
      <c r="H1038" s="147">
        <v>508129</v>
      </c>
      <c r="I1038" s="147" t="s">
        <v>262</v>
      </c>
      <c r="J1038" s="158">
        <v>6</v>
      </c>
      <c r="K1038" s="147" t="s">
        <v>64</v>
      </c>
      <c r="L1038" s="148" t="s">
        <v>115</v>
      </c>
      <c r="M1038" s="147" t="s">
        <v>99</v>
      </c>
      <c r="N1038" s="146" t="s">
        <v>91</v>
      </c>
      <c r="O1038" s="146">
        <v>6</v>
      </c>
      <c r="P1038" s="148">
        <v>6</v>
      </c>
      <c r="Q1038" s="148"/>
      <c r="R1038" s="147"/>
      <c r="S1038" s="149">
        <f>TABLAINV[[#This Row],[Conteo Físico]]-TABLAINV[[#This Row],[Cant. UND]]</f>
        <v>0</v>
      </c>
      <c r="T10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8" s="150" t="str">
        <f>IFERROR(IF(MOD(TABLAINV[[#This Row],[C]],2)=0,"PAR","IMPAR"),"Zona")</f>
        <v>PAR</v>
      </c>
      <c r="W1038" s="151"/>
      <c r="X1038" s="152">
        <f>IFERROR(IF(TABLAINV[[#This Row],[Cant. UND]]=0,TABLAINV[[#This Row],[PMV]]*TABLAINV[[#This Row],[Conteo Físico]],TABLAINV[[#This Row],[PMV]]*TABLAINV[[#This Row],[Cant. UND]]),0)</f>
        <v>0</v>
      </c>
      <c r="Y1038" s="152">
        <f>IFERROR(ABS(TABLAINV[[#This Row],[PMV]]*TABLAINV[[#This Row],[Diferencia]]),0)</f>
        <v>0</v>
      </c>
      <c r="Z1038" s="153">
        <f>IFERROR(VLOOKUP(TABLAINV[[#This Row],[Codigo Estado]],unds!O:P,2,0),"PEND.")</f>
        <v>2001</v>
      </c>
      <c r="AA1038" s="153" t="str">
        <f t="shared" si="52"/>
        <v>CD09</v>
      </c>
      <c r="AB1038" s="159">
        <f t="shared" ca="1" si="53"/>
        <v>45828</v>
      </c>
    </row>
    <row r="1039" spans="1:28" s="156" customFormat="1" ht="24" customHeight="1" x14ac:dyDescent="0.2">
      <c r="A1039" s="157" t="str">
        <f t="shared" si="51"/>
        <v>MRC01</v>
      </c>
      <c r="B1039" s="145" t="str">
        <f>IF(TABLAINV[[#This Row],[Z]]="","",D1039&amp;"."&amp;TEXT(E1039,"000")&amp;"."&amp;TEXT(F1039,"000")&amp;"."&amp;TEXT(G1039,"000"))</f>
        <v>MR.C01.154.002</v>
      </c>
      <c r="C1039" s="146"/>
      <c r="D1039" s="147" t="s">
        <v>95</v>
      </c>
      <c r="E1039" s="147" t="s">
        <v>96</v>
      </c>
      <c r="F1039" s="147">
        <v>154</v>
      </c>
      <c r="G1039" s="147">
        <v>2</v>
      </c>
      <c r="H1039" s="147">
        <v>947278</v>
      </c>
      <c r="I1039" s="147" t="s">
        <v>283</v>
      </c>
      <c r="J1039" s="158">
        <v>6</v>
      </c>
      <c r="K1039" s="147" t="s">
        <v>64</v>
      </c>
      <c r="L1039" s="148" t="s">
        <v>98</v>
      </c>
      <c r="M1039" s="147" t="s">
        <v>99</v>
      </c>
      <c r="N1039" s="146" t="s">
        <v>91</v>
      </c>
      <c r="O1039" s="146">
        <v>6</v>
      </c>
      <c r="P1039" s="148">
        <v>6</v>
      </c>
      <c r="Q1039" s="148"/>
      <c r="R1039" s="147"/>
      <c r="S1039" s="149">
        <f>TABLAINV[[#This Row],[Conteo Físico]]-TABLAINV[[#This Row],[Cant. UND]]</f>
        <v>0</v>
      </c>
      <c r="T10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9" s="150" t="str">
        <f>IFERROR(IF(MOD(TABLAINV[[#This Row],[C]],2)=0,"PAR","IMPAR"),"Zona")</f>
        <v>PAR</v>
      </c>
      <c r="W1039" s="151"/>
      <c r="X1039" s="152">
        <f>IFERROR(IF(TABLAINV[[#This Row],[Cant. UND]]=0,TABLAINV[[#This Row],[PMV]]*TABLAINV[[#This Row],[Conteo Físico]],TABLAINV[[#This Row],[PMV]]*TABLAINV[[#This Row],[Cant. UND]]),0)</f>
        <v>0</v>
      </c>
      <c r="Y1039" s="152">
        <f>IFERROR(ABS(TABLAINV[[#This Row],[PMV]]*TABLAINV[[#This Row],[Diferencia]]),0)</f>
        <v>0</v>
      </c>
      <c r="Z1039" s="153">
        <f>IFERROR(VLOOKUP(TABLAINV[[#This Row],[Codigo Estado]],unds!O:P,2,0),"PEND.")</f>
        <v>2001</v>
      </c>
      <c r="AA1039" s="153" t="str">
        <f t="shared" si="52"/>
        <v>CD09</v>
      </c>
      <c r="AB1039" s="159">
        <f t="shared" ca="1" si="53"/>
        <v>45828</v>
      </c>
    </row>
    <row r="1040" spans="1:28" s="156" customFormat="1" ht="24" customHeight="1" x14ac:dyDescent="0.2">
      <c r="A1040" s="157" t="str">
        <f t="shared" si="51"/>
        <v>MRC01</v>
      </c>
      <c r="B1040" s="145" t="str">
        <f>IF(TABLAINV[[#This Row],[Z]]="","",D1040&amp;"."&amp;TEXT(E1040,"000")&amp;"."&amp;TEXT(F1040,"000")&amp;"."&amp;TEXT(G1040,"000"))</f>
        <v>MR.C01.154.003</v>
      </c>
      <c r="C1040" s="146"/>
      <c r="D1040" s="147" t="s">
        <v>95</v>
      </c>
      <c r="E1040" s="147" t="s">
        <v>96</v>
      </c>
      <c r="F1040" s="147">
        <v>154</v>
      </c>
      <c r="G1040" s="147">
        <v>3</v>
      </c>
      <c r="H1040" s="147">
        <v>1024535</v>
      </c>
      <c r="I1040" s="147" t="s">
        <v>284</v>
      </c>
      <c r="J1040" s="158">
        <v>15</v>
      </c>
      <c r="K1040" s="147" t="s">
        <v>64</v>
      </c>
      <c r="L1040" s="148" t="s">
        <v>212</v>
      </c>
      <c r="M1040" s="147" t="s">
        <v>99</v>
      </c>
      <c r="N1040" s="146" t="s">
        <v>91</v>
      </c>
      <c r="O1040" s="146">
        <v>15</v>
      </c>
      <c r="P1040" s="148">
        <v>15</v>
      </c>
      <c r="Q1040" s="148"/>
      <c r="R1040" s="147"/>
      <c r="S1040" s="149">
        <f>TABLAINV[[#This Row],[Conteo Físico]]-TABLAINV[[#This Row],[Cant. UND]]</f>
        <v>0</v>
      </c>
      <c r="T10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0" s="150" t="str">
        <f>IFERROR(IF(MOD(TABLAINV[[#This Row],[C]],2)=0,"PAR","IMPAR"),"Zona")</f>
        <v>PAR</v>
      </c>
      <c r="W1040" s="151"/>
      <c r="X1040" s="152">
        <f>IFERROR(IF(TABLAINV[[#This Row],[Cant. UND]]=0,TABLAINV[[#This Row],[PMV]]*TABLAINV[[#This Row],[Conteo Físico]],TABLAINV[[#This Row],[PMV]]*TABLAINV[[#This Row],[Cant. UND]]),0)</f>
        <v>0</v>
      </c>
      <c r="Y1040" s="152">
        <f>IFERROR(ABS(TABLAINV[[#This Row],[PMV]]*TABLAINV[[#This Row],[Diferencia]]),0)</f>
        <v>0</v>
      </c>
      <c r="Z1040" s="153">
        <f>IFERROR(VLOOKUP(TABLAINV[[#This Row],[Codigo Estado]],unds!O:P,2,0),"PEND.")</f>
        <v>2001</v>
      </c>
      <c r="AA1040" s="153" t="str">
        <f t="shared" si="52"/>
        <v>CD09</v>
      </c>
      <c r="AB1040" s="159">
        <f t="shared" ca="1" si="53"/>
        <v>45828</v>
      </c>
    </row>
    <row r="1041" spans="1:28" s="156" customFormat="1" ht="24" customHeight="1" x14ac:dyDescent="0.2">
      <c r="A1041" s="157" t="str">
        <f t="shared" si="51"/>
        <v>MRC01</v>
      </c>
      <c r="B1041" s="145" t="str">
        <f>IF(TABLAINV[[#This Row],[Z]]="","",D1041&amp;"."&amp;TEXT(E1041,"000")&amp;"."&amp;TEXT(F1041,"000")&amp;"."&amp;TEXT(G1041,"000"))</f>
        <v>MR.C01.154.003</v>
      </c>
      <c r="C1041" s="146"/>
      <c r="D1041" s="147" t="s">
        <v>95</v>
      </c>
      <c r="E1041" s="147" t="s">
        <v>96</v>
      </c>
      <c r="F1041" s="147">
        <v>154</v>
      </c>
      <c r="G1041" s="147">
        <v>3</v>
      </c>
      <c r="H1041" s="147">
        <v>38958</v>
      </c>
      <c r="I1041" s="147" t="s">
        <v>285</v>
      </c>
      <c r="J1041" s="158">
        <v>12</v>
      </c>
      <c r="K1041" s="147" t="s">
        <v>64</v>
      </c>
      <c r="L1041" s="148" t="s">
        <v>286</v>
      </c>
      <c r="M1041" s="147" t="s">
        <v>111</v>
      </c>
      <c r="N1041" s="146" t="s">
        <v>91</v>
      </c>
      <c r="O1041" s="146">
        <v>12</v>
      </c>
      <c r="P1041" s="148">
        <v>12</v>
      </c>
      <c r="Q1041" s="148"/>
      <c r="R1041" s="147"/>
      <c r="S1041" s="149">
        <f>TABLAINV[[#This Row],[Conteo Físico]]-TABLAINV[[#This Row],[Cant. UND]]</f>
        <v>0</v>
      </c>
      <c r="T10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1" s="150" t="str">
        <f>IFERROR(IF(MOD(TABLAINV[[#This Row],[C]],2)=0,"PAR","IMPAR"),"Zona")</f>
        <v>PAR</v>
      </c>
      <c r="W1041" s="151"/>
      <c r="X1041" s="152">
        <f>IFERROR(IF(TABLAINV[[#This Row],[Cant. UND]]=0,TABLAINV[[#This Row],[PMV]]*TABLAINV[[#This Row],[Conteo Físico]],TABLAINV[[#This Row],[PMV]]*TABLAINV[[#This Row],[Cant. UND]]),0)</f>
        <v>0</v>
      </c>
      <c r="Y1041" s="152">
        <f>IFERROR(ABS(TABLAINV[[#This Row],[PMV]]*TABLAINV[[#This Row],[Diferencia]]),0)</f>
        <v>0</v>
      </c>
      <c r="Z1041" s="153">
        <f>IFERROR(VLOOKUP(TABLAINV[[#This Row],[Codigo Estado]],unds!O:P,2,0),"PEND.")</f>
        <v>2001</v>
      </c>
      <c r="AA1041" s="153" t="str">
        <f t="shared" si="52"/>
        <v>CD09</v>
      </c>
      <c r="AB1041" s="159">
        <f t="shared" ca="1" si="53"/>
        <v>45828</v>
      </c>
    </row>
    <row r="1042" spans="1:28" s="156" customFormat="1" ht="24" customHeight="1" x14ac:dyDescent="0.2">
      <c r="A1042" s="157" t="str">
        <f t="shared" si="51"/>
        <v>MRC01</v>
      </c>
      <c r="B1042" s="145" t="str">
        <f>IF(TABLAINV[[#This Row],[Z]]="","",D1042&amp;"."&amp;TEXT(E1042,"000")&amp;"."&amp;TEXT(F1042,"000")&amp;"."&amp;TEXT(G1042,"000"))</f>
        <v>MR.C01.154.003</v>
      </c>
      <c r="C1042" s="146"/>
      <c r="D1042" s="147" t="s">
        <v>95</v>
      </c>
      <c r="E1042" s="147" t="s">
        <v>96</v>
      </c>
      <c r="F1042" s="147">
        <v>154</v>
      </c>
      <c r="G1042" s="147">
        <v>3</v>
      </c>
      <c r="H1042" s="147">
        <v>768638004</v>
      </c>
      <c r="I1042" s="147" t="s">
        <v>287</v>
      </c>
      <c r="J1042" s="158">
        <v>5</v>
      </c>
      <c r="K1042" s="147" t="s">
        <v>64</v>
      </c>
      <c r="L1042" s="148" t="s">
        <v>212</v>
      </c>
      <c r="M1042" s="147" t="s">
        <v>99</v>
      </c>
      <c r="N1042" s="146" t="s">
        <v>91</v>
      </c>
      <c r="O1042" s="146">
        <v>5</v>
      </c>
      <c r="P1042" s="148">
        <v>5</v>
      </c>
      <c r="Q1042" s="148"/>
      <c r="R1042" s="147"/>
      <c r="S1042" s="149">
        <f>TABLAINV[[#This Row],[Conteo Físico]]-TABLAINV[[#This Row],[Cant. UND]]</f>
        <v>0</v>
      </c>
      <c r="T10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2" s="150" t="str">
        <f>IFERROR(IF(MOD(TABLAINV[[#This Row],[C]],2)=0,"PAR","IMPAR"),"Zona")</f>
        <v>PAR</v>
      </c>
      <c r="W1042" s="151"/>
      <c r="X1042" s="152">
        <f>IFERROR(IF(TABLAINV[[#This Row],[Cant. UND]]=0,TABLAINV[[#This Row],[PMV]]*TABLAINV[[#This Row],[Conteo Físico]],TABLAINV[[#This Row],[PMV]]*TABLAINV[[#This Row],[Cant. UND]]),0)</f>
        <v>0</v>
      </c>
      <c r="Y1042" s="152">
        <f>IFERROR(ABS(TABLAINV[[#This Row],[PMV]]*TABLAINV[[#This Row],[Diferencia]]),0)</f>
        <v>0</v>
      </c>
      <c r="Z1042" s="153">
        <f>IFERROR(VLOOKUP(TABLAINV[[#This Row],[Codigo Estado]],unds!O:P,2,0),"PEND.")</f>
        <v>2001</v>
      </c>
      <c r="AA1042" s="153" t="str">
        <f t="shared" si="52"/>
        <v>CD09</v>
      </c>
      <c r="AB1042" s="159">
        <f t="shared" ca="1" si="53"/>
        <v>45828</v>
      </c>
    </row>
    <row r="1043" spans="1:28" s="156" customFormat="1" ht="24" customHeight="1" x14ac:dyDescent="0.2">
      <c r="A1043" s="157" t="str">
        <f t="shared" si="51"/>
        <v>MRC01</v>
      </c>
      <c r="B1043" s="145" t="str">
        <f>IF(TABLAINV[[#This Row],[Z]]="","",D1043&amp;"."&amp;TEXT(E1043,"000")&amp;"."&amp;TEXT(F1043,"000")&amp;"."&amp;TEXT(G1043,"000"))</f>
        <v>MR.C01.159.001</v>
      </c>
      <c r="C1043" s="146"/>
      <c r="D1043" s="147" t="s">
        <v>95</v>
      </c>
      <c r="E1043" s="147" t="s">
        <v>96</v>
      </c>
      <c r="F1043" s="147">
        <v>159</v>
      </c>
      <c r="G1043" s="147">
        <v>1</v>
      </c>
      <c r="H1043" s="147">
        <v>531596005</v>
      </c>
      <c r="I1043" s="147" t="s">
        <v>288</v>
      </c>
      <c r="J1043" s="158">
        <v>10</v>
      </c>
      <c r="K1043" s="147" t="s">
        <v>64</v>
      </c>
      <c r="L1043" s="148" t="s">
        <v>108</v>
      </c>
      <c r="M1043" s="147" t="s">
        <v>99</v>
      </c>
      <c r="N1043" s="146" t="s">
        <v>91</v>
      </c>
      <c r="O1043" s="146">
        <v>10</v>
      </c>
      <c r="P1043" s="148">
        <v>10</v>
      </c>
      <c r="Q1043" s="148"/>
      <c r="R1043" s="147"/>
      <c r="S1043" s="149">
        <f>TABLAINV[[#This Row],[Conteo Físico]]-TABLAINV[[#This Row],[Cant. UND]]</f>
        <v>0</v>
      </c>
      <c r="T10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3" s="150" t="str">
        <f>IFERROR(IF(MOD(TABLAINV[[#This Row],[C]],2)=0,"PAR","IMPAR"),"Zona")</f>
        <v>IMPAR</v>
      </c>
      <c r="W1043" s="151"/>
      <c r="X1043" s="152">
        <f>IFERROR(IF(TABLAINV[[#This Row],[Cant. UND]]=0,TABLAINV[[#This Row],[PMV]]*TABLAINV[[#This Row],[Conteo Físico]],TABLAINV[[#This Row],[PMV]]*TABLAINV[[#This Row],[Cant. UND]]),0)</f>
        <v>0</v>
      </c>
      <c r="Y1043" s="152">
        <f>IFERROR(ABS(TABLAINV[[#This Row],[PMV]]*TABLAINV[[#This Row],[Diferencia]]),0)</f>
        <v>0</v>
      </c>
      <c r="Z1043" s="153">
        <f>IFERROR(VLOOKUP(TABLAINV[[#This Row],[Codigo Estado]],unds!O:P,2,0),"PEND.")</f>
        <v>2001</v>
      </c>
      <c r="AA1043" s="153" t="str">
        <f t="shared" si="52"/>
        <v>CD09</v>
      </c>
      <c r="AB1043" s="159">
        <f t="shared" ca="1" si="53"/>
        <v>45828</v>
      </c>
    </row>
    <row r="1044" spans="1:28" s="156" customFormat="1" ht="24" customHeight="1" x14ac:dyDescent="0.2">
      <c r="A1044" s="157" t="str">
        <f t="shared" si="51"/>
        <v>MRC01</v>
      </c>
      <c r="B1044" s="145" t="str">
        <f>IF(TABLAINV[[#This Row],[Z]]="","",D1044&amp;"."&amp;TEXT(E1044,"000")&amp;"."&amp;TEXT(F1044,"000")&amp;"."&amp;TEXT(G1044,"000"))</f>
        <v>MR.C01.159.001</v>
      </c>
      <c r="C1044" s="146"/>
      <c r="D1044" s="147" t="s">
        <v>95</v>
      </c>
      <c r="E1044" s="147" t="s">
        <v>96</v>
      </c>
      <c r="F1044" s="147">
        <v>159</v>
      </c>
      <c r="G1044" s="147">
        <v>1</v>
      </c>
      <c r="H1044" s="147">
        <v>736121</v>
      </c>
      <c r="I1044" s="147" t="s">
        <v>289</v>
      </c>
      <c r="J1044" s="158">
        <v>18</v>
      </c>
      <c r="K1044" s="147" t="s">
        <v>64</v>
      </c>
      <c r="L1044" s="148" t="s">
        <v>98</v>
      </c>
      <c r="M1044" s="147" t="s">
        <v>99</v>
      </c>
      <c r="N1044" s="146" t="s">
        <v>91</v>
      </c>
      <c r="O1044" s="146">
        <v>18</v>
      </c>
      <c r="P1044" s="148">
        <v>18</v>
      </c>
      <c r="Q1044" s="148"/>
      <c r="R1044" s="147"/>
      <c r="S1044" s="149">
        <f>TABLAINV[[#This Row],[Conteo Físico]]-TABLAINV[[#This Row],[Cant. UND]]</f>
        <v>0</v>
      </c>
      <c r="T10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4" s="150" t="str">
        <f>IFERROR(IF(MOD(TABLAINV[[#This Row],[C]],2)=0,"PAR","IMPAR"),"Zona")</f>
        <v>IMPAR</v>
      </c>
      <c r="W1044" s="151"/>
      <c r="X1044" s="152">
        <f>IFERROR(IF(TABLAINV[[#This Row],[Cant. UND]]=0,TABLAINV[[#This Row],[PMV]]*TABLAINV[[#This Row],[Conteo Físico]],TABLAINV[[#This Row],[PMV]]*TABLAINV[[#This Row],[Cant. UND]]),0)</f>
        <v>0</v>
      </c>
      <c r="Y1044" s="152">
        <f>IFERROR(ABS(TABLAINV[[#This Row],[PMV]]*TABLAINV[[#This Row],[Diferencia]]),0)</f>
        <v>0</v>
      </c>
      <c r="Z1044" s="153">
        <f>IFERROR(VLOOKUP(TABLAINV[[#This Row],[Codigo Estado]],unds!O:P,2,0),"PEND.")</f>
        <v>2001</v>
      </c>
      <c r="AA1044" s="153" t="str">
        <f t="shared" si="52"/>
        <v>CD09</v>
      </c>
      <c r="AB1044" s="159">
        <f t="shared" ca="1" si="53"/>
        <v>45828</v>
      </c>
    </row>
    <row r="1045" spans="1:28" s="156" customFormat="1" ht="24" customHeight="1" x14ac:dyDescent="0.2">
      <c r="A1045" s="157" t="str">
        <f t="shared" ref="A1045:A1108" si="54">D1045&amp;E1045</f>
        <v>MRC01</v>
      </c>
      <c r="B1045" s="145" t="str">
        <f>IF(TABLAINV[[#This Row],[Z]]="","",D1045&amp;"."&amp;TEXT(E1045,"000")&amp;"."&amp;TEXT(F1045,"000")&amp;"."&amp;TEXT(G1045,"000"))</f>
        <v>MR.C01.159.001</v>
      </c>
      <c r="C1045" s="146"/>
      <c r="D1045" s="147" t="s">
        <v>95</v>
      </c>
      <c r="E1045" s="147" t="s">
        <v>96</v>
      </c>
      <c r="F1045" s="147">
        <v>159</v>
      </c>
      <c r="G1045" s="147">
        <v>1</v>
      </c>
      <c r="H1045" s="147">
        <v>757477</v>
      </c>
      <c r="I1045" s="147" t="s">
        <v>290</v>
      </c>
      <c r="J1045" s="158">
        <v>3</v>
      </c>
      <c r="K1045" s="147" t="s">
        <v>64</v>
      </c>
      <c r="L1045" s="148" t="s">
        <v>115</v>
      </c>
      <c r="M1045" s="147" t="s">
        <v>99</v>
      </c>
      <c r="N1045" s="146" t="s">
        <v>91</v>
      </c>
      <c r="O1045" s="146">
        <v>3</v>
      </c>
      <c r="P1045" s="148">
        <v>3</v>
      </c>
      <c r="Q1045" s="148"/>
      <c r="R1045" s="147"/>
      <c r="S1045" s="149">
        <f>TABLAINV[[#This Row],[Conteo Físico]]-TABLAINV[[#This Row],[Cant. UND]]</f>
        <v>0</v>
      </c>
      <c r="T10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5" s="150" t="str">
        <f>IFERROR(IF(MOD(TABLAINV[[#This Row],[C]],2)=0,"PAR","IMPAR"),"Zona")</f>
        <v>IMPAR</v>
      </c>
      <c r="W1045" s="151"/>
      <c r="X1045" s="152">
        <f>IFERROR(IF(TABLAINV[[#This Row],[Cant. UND]]=0,TABLAINV[[#This Row],[PMV]]*TABLAINV[[#This Row],[Conteo Físico]],TABLAINV[[#This Row],[PMV]]*TABLAINV[[#This Row],[Cant. UND]]),0)</f>
        <v>0</v>
      </c>
      <c r="Y1045" s="152">
        <f>IFERROR(ABS(TABLAINV[[#This Row],[PMV]]*TABLAINV[[#This Row],[Diferencia]]),0)</f>
        <v>0</v>
      </c>
      <c r="Z1045" s="153">
        <f>IFERROR(VLOOKUP(TABLAINV[[#This Row],[Codigo Estado]],unds!O:P,2,0),"PEND.")</f>
        <v>2001</v>
      </c>
      <c r="AA1045" s="153" t="str">
        <f t="shared" ref="AA1045:AA1108" si="55">$AA$1</f>
        <v>CD09</v>
      </c>
      <c r="AB1045" s="159">
        <f t="shared" ref="AB1045:AB1108" ca="1" si="56">TODAY()</f>
        <v>45828</v>
      </c>
    </row>
    <row r="1046" spans="1:28" s="156" customFormat="1" ht="24" customHeight="1" x14ac:dyDescent="0.2">
      <c r="A1046" s="157" t="str">
        <f t="shared" si="54"/>
        <v>MRC01</v>
      </c>
      <c r="B1046" s="145" t="str">
        <f>IF(TABLAINV[[#This Row],[Z]]="","",D1046&amp;"."&amp;TEXT(E1046,"000")&amp;"."&amp;TEXT(F1046,"000")&amp;"."&amp;TEXT(G1046,"000"))</f>
        <v>MR.C01.159.002</v>
      </c>
      <c r="C1046" s="146"/>
      <c r="D1046" s="147" t="s">
        <v>95</v>
      </c>
      <c r="E1046" s="147" t="s">
        <v>96</v>
      </c>
      <c r="F1046" s="147">
        <v>159</v>
      </c>
      <c r="G1046" s="147">
        <v>2</v>
      </c>
      <c r="H1046" s="147">
        <v>402733</v>
      </c>
      <c r="I1046" s="147" t="s">
        <v>291</v>
      </c>
      <c r="J1046" s="158">
        <v>6</v>
      </c>
      <c r="K1046" s="147" t="s">
        <v>64</v>
      </c>
      <c r="L1046" s="148" t="s">
        <v>98</v>
      </c>
      <c r="M1046" s="147" t="s">
        <v>99</v>
      </c>
      <c r="N1046" s="146" t="s">
        <v>91</v>
      </c>
      <c r="O1046" s="146">
        <v>6</v>
      </c>
      <c r="P1046" s="148">
        <v>6</v>
      </c>
      <c r="Q1046" s="148"/>
      <c r="R1046" s="147"/>
      <c r="S1046" s="149">
        <f>TABLAINV[[#This Row],[Conteo Físico]]-TABLAINV[[#This Row],[Cant. UND]]</f>
        <v>0</v>
      </c>
      <c r="T10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6" s="150" t="str">
        <f>IFERROR(IF(MOD(TABLAINV[[#This Row],[C]],2)=0,"PAR","IMPAR"),"Zona")</f>
        <v>IMPAR</v>
      </c>
      <c r="W1046" s="151"/>
      <c r="X1046" s="152">
        <f>IFERROR(IF(TABLAINV[[#This Row],[Cant. UND]]=0,TABLAINV[[#This Row],[PMV]]*TABLAINV[[#This Row],[Conteo Físico]],TABLAINV[[#This Row],[PMV]]*TABLAINV[[#This Row],[Cant. UND]]),0)</f>
        <v>0</v>
      </c>
      <c r="Y1046" s="152">
        <f>IFERROR(ABS(TABLAINV[[#This Row],[PMV]]*TABLAINV[[#This Row],[Diferencia]]),0)</f>
        <v>0</v>
      </c>
      <c r="Z1046" s="153">
        <f>IFERROR(VLOOKUP(TABLAINV[[#This Row],[Codigo Estado]],unds!O:P,2,0),"PEND.")</f>
        <v>2001</v>
      </c>
      <c r="AA1046" s="153" t="str">
        <f t="shared" si="55"/>
        <v>CD09</v>
      </c>
      <c r="AB1046" s="159">
        <f t="shared" ca="1" si="56"/>
        <v>45828</v>
      </c>
    </row>
    <row r="1047" spans="1:28" s="156" customFormat="1" ht="24" customHeight="1" x14ac:dyDescent="0.2">
      <c r="A1047" s="157" t="str">
        <f t="shared" si="54"/>
        <v>MRC01</v>
      </c>
      <c r="B1047" s="145" t="str">
        <f>IF(TABLAINV[[#This Row],[Z]]="","",D1047&amp;"."&amp;TEXT(E1047,"000")&amp;"."&amp;TEXT(F1047,"000")&amp;"."&amp;TEXT(G1047,"000"))</f>
        <v>MR.C01.159.002</v>
      </c>
      <c r="C1047" s="146"/>
      <c r="D1047" s="147" t="s">
        <v>95</v>
      </c>
      <c r="E1047" s="147" t="s">
        <v>96</v>
      </c>
      <c r="F1047" s="147">
        <v>159</v>
      </c>
      <c r="G1047" s="147">
        <v>2</v>
      </c>
      <c r="H1047" s="147">
        <v>755919</v>
      </c>
      <c r="I1047" s="147" t="s">
        <v>292</v>
      </c>
      <c r="J1047" s="158">
        <v>72</v>
      </c>
      <c r="K1047" s="147" t="s">
        <v>64</v>
      </c>
      <c r="L1047" s="148" t="s">
        <v>113</v>
      </c>
      <c r="M1047" s="147" t="s">
        <v>99</v>
      </c>
      <c r="N1047" s="146" t="s">
        <v>91</v>
      </c>
      <c r="O1047" s="146">
        <v>72</v>
      </c>
      <c r="P1047" s="148">
        <v>72</v>
      </c>
      <c r="Q1047" s="148"/>
      <c r="R1047" s="147"/>
      <c r="S1047" s="149">
        <f>TABLAINV[[#This Row],[Conteo Físico]]-TABLAINV[[#This Row],[Cant. UND]]</f>
        <v>0</v>
      </c>
      <c r="T10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7" s="150" t="str">
        <f>IFERROR(IF(MOD(TABLAINV[[#This Row],[C]],2)=0,"PAR","IMPAR"),"Zona")</f>
        <v>IMPAR</v>
      </c>
      <c r="W1047" s="151"/>
      <c r="X1047" s="152">
        <f>IFERROR(IF(TABLAINV[[#This Row],[Cant. UND]]=0,TABLAINV[[#This Row],[PMV]]*TABLAINV[[#This Row],[Conteo Físico]],TABLAINV[[#This Row],[PMV]]*TABLAINV[[#This Row],[Cant. UND]]),0)</f>
        <v>0</v>
      </c>
      <c r="Y1047" s="152">
        <f>IFERROR(ABS(TABLAINV[[#This Row],[PMV]]*TABLAINV[[#This Row],[Diferencia]]),0)</f>
        <v>0</v>
      </c>
      <c r="Z1047" s="153">
        <f>IFERROR(VLOOKUP(TABLAINV[[#This Row],[Codigo Estado]],unds!O:P,2,0),"PEND.")</f>
        <v>2001</v>
      </c>
      <c r="AA1047" s="153" t="str">
        <f t="shared" si="55"/>
        <v>CD09</v>
      </c>
      <c r="AB1047" s="159">
        <f t="shared" ca="1" si="56"/>
        <v>45828</v>
      </c>
    </row>
    <row r="1048" spans="1:28" s="156" customFormat="1" ht="24" customHeight="1" x14ac:dyDescent="0.2">
      <c r="A1048" s="157" t="str">
        <f t="shared" si="54"/>
        <v>MRC01</v>
      </c>
      <c r="B1048" s="145" t="str">
        <f>IF(TABLAINV[[#This Row],[Z]]="","",D1048&amp;"."&amp;TEXT(E1048,"000")&amp;"."&amp;TEXT(F1048,"000")&amp;"."&amp;TEXT(G1048,"000"))</f>
        <v>MR.C01.159.003</v>
      </c>
      <c r="C1048" s="146"/>
      <c r="D1048" s="147" t="s">
        <v>95</v>
      </c>
      <c r="E1048" s="147" t="s">
        <v>96</v>
      </c>
      <c r="F1048" s="147">
        <v>159</v>
      </c>
      <c r="G1048" s="147">
        <v>3</v>
      </c>
      <c r="H1048" s="147">
        <v>533047008</v>
      </c>
      <c r="I1048" s="147" t="s">
        <v>293</v>
      </c>
      <c r="J1048" s="158">
        <v>39</v>
      </c>
      <c r="K1048" s="147" t="s">
        <v>64</v>
      </c>
      <c r="L1048" s="148" t="s">
        <v>108</v>
      </c>
      <c r="M1048" s="147" t="s">
        <v>99</v>
      </c>
      <c r="N1048" s="146" t="s">
        <v>91</v>
      </c>
      <c r="O1048" s="146">
        <v>39</v>
      </c>
      <c r="P1048" s="148">
        <v>39</v>
      </c>
      <c r="Q1048" s="148"/>
      <c r="R1048" s="147"/>
      <c r="S1048" s="149">
        <f>TABLAINV[[#This Row],[Conteo Físico]]-TABLAINV[[#This Row],[Cant. UND]]</f>
        <v>0</v>
      </c>
      <c r="T10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8" s="150" t="str">
        <f>IFERROR(IF(MOD(TABLAINV[[#This Row],[C]],2)=0,"PAR","IMPAR"),"Zona")</f>
        <v>IMPAR</v>
      </c>
      <c r="W1048" s="151"/>
      <c r="X1048" s="152">
        <f>IFERROR(IF(TABLAINV[[#This Row],[Cant. UND]]=0,TABLAINV[[#This Row],[PMV]]*TABLAINV[[#This Row],[Conteo Físico]],TABLAINV[[#This Row],[PMV]]*TABLAINV[[#This Row],[Cant. UND]]),0)</f>
        <v>0</v>
      </c>
      <c r="Y1048" s="152">
        <f>IFERROR(ABS(TABLAINV[[#This Row],[PMV]]*TABLAINV[[#This Row],[Diferencia]]),0)</f>
        <v>0</v>
      </c>
      <c r="Z1048" s="153">
        <f>IFERROR(VLOOKUP(TABLAINV[[#This Row],[Codigo Estado]],unds!O:P,2,0),"PEND.")</f>
        <v>2001</v>
      </c>
      <c r="AA1048" s="153" t="str">
        <f t="shared" si="55"/>
        <v>CD09</v>
      </c>
      <c r="AB1048" s="159">
        <f t="shared" ca="1" si="56"/>
        <v>45828</v>
      </c>
    </row>
    <row r="1049" spans="1:28" s="156" customFormat="1" ht="24" customHeight="1" x14ac:dyDescent="0.2">
      <c r="A1049" s="157" t="str">
        <f t="shared" si="54"/>
        <v>MRC01</v>
      </c>
      <c r="B1049" s="145" t="str">
        <f>IF(TABLAINV[[#This Row],[Z]]="","",D1049&amp;"."&amp;TEXT(E1049,"000")&amp;"."&amp;TEXT(F1049,"000")&amp;"."&amp;TEXT(G1049,"000"))</f>
        <v>MR.C01.160.001</v>
      </c>
      <c r="C1049" s="146"/>
      <c r="D1049" s="147" t="s">
        <v>95</v>
      </c>
      <c r="E1049" s="147" t="s">
        <v>96</v>
      </c>
      <c r="F1049" s="147">
        <v>160</v>
      </c>
      <c r="G1049" s="147">
        <v>1</v>
      </c>
      <c r="H1049" s="147">
        <v>477090004</v>
      </c>
      <c r="I1049" s="147" t="s">
        <v>294</v>
      </c>
      <c r="J1049" s="158">
        <v>6</v>
      </c>
      <c r="K1049" s="147" t="s">
        <v>64</v>
      </c>
      <c r="L1049" s="148" t="s">
        <v>98</v>
      </c>
      <c r="M1049" s="147" t="s">
        <v>99</v>
      </c>
      <c r="N1049" s="146" t="s">
        <v>91</v>
      </c>
      <c r="O1049" s="146">
        <v>6</v>
      </c>
      <c r="P1049" s="148">
        <v>6</v>
      </c>
      <c r="Q1049" s="148"/>
      <c r="R1049" s="147"/>
      <c r="S1049" s="149">
        <f>TABLAINV[[#This Row],[Conteo Físico]]-TABLAINV[[#This Row],[Cant. UND]]</f>
        <v>0</v>
      </c>
      <c r="T10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9" s="150" t="str">
        <f>IFERROR(IF(MOD(TABLAINV[[#This Row],[C]],2)=0,"PAR","IMPAR"),"Zona")</f>
        <v>PAR</v>
      </c>
      <c r="W1049" s="151"/>
      <c r="X1049" s="152">
        <f>IFERROR(IF(TABLAINV[[#This Row],[Cant. UND]]=0,TABLAINV[[#This Row],[PMV]]*TABLAINV[[#This Row],[Conteo Físico]],TABLAINV[[#This Row],[PMV]]*TABLAINV[[#This Row],[Cant. UND]]),0)</f>
        <v>0</v>
      </c>
      <c r="Y1049" s="152">
        <f>IFERROR(ABS(TABLAINV[[#This Row],[PMV]]*TABLAINV[[#This Row],[Diferencia]]),0)</f>
        <v>0</v>
      </c>
      <c r="Z1049" s="153">
        <f>IFERROR(VLOOKUP(TABLAINV[[#This Row],[Codigo Estado]],unds!O:P,2,0),"PEND.")</f>
        <v>2001</v>
      </c>
      <c r="AA1049" s="153" t="str">
        <f t="shared" si="55"/>
        <v>CD09</v>
      </c>
      <c r="AB1049" s="159">
        <f t="shared" ca="1" si="56"/>
        <v>45828</v>
      </c>
    </row>
    <row r="1050" spans="1:28" s="156" customFormat="1" ht="24" customHeight="1" x14ac:dyDescent="0.2">
      <c r="A1050" s="157" t="str">
        <f t="shared" si="54"/>
        <v>MRC01</v>
      </c>
      <c r="B1050" s="145" t="str">
        <f>IF(TABLAINV[[#This Row],[Z]]="","",D1050&amp;"."&amp;TEXT(E1050,"000")&amp;"."&amp;TEXT(F1050,"000")&amp;"."&amp;TEXT(G1050,"000"))</f>
        <v>MR.C01.160.002</v>
      </c>
      <c r="C1050" s="146"/>
      <c r="D1050" s="147" t="s">
        <v>95</v>
      </c>
      <c r="E1050" s="147" t="s">
        <v>96</v>
      </c>
      <c r="F1050" s="147">
        <v>160</v>
      </c>
      <c r="G1050" s="147">
        <v>2</v>
      </c>
      <c r="H1050" s="147">
        <v>355400</v>
      </c>
      <c r="I1050" s="147" t="s">
        <v>295</v>
      </c>
      <c r="J1050" s="158">
        <v>36</v>
      </c>
      <c r="K1050" s="147" t="s">
        <v>64</v>
      </c>
      <c r="L1050" s="148" t="s">
        <v>113</v>
      </c>
      <c r="M1050" s="147" t="s">
        <v>99</v>
      </c>
      <c r="N1050" s="146" t="s">
        <v>91</v>
      </c>
      <c r="O1050" s="146">
        <v>36</v>
      </c>
      <c r="P1050" s="148">
        <v>36</v>
      </c>
      <c r="Q1050" s="148"/>
      <c r="R1050" s="147"/>
      <c r="S1050" s="149">
        <f>TABLAINV[[#This Row],[Conteo Físico]]-TABLAINV[[#This Row],[Cant. UND]]</f>
        <v>0</v>
      </c>
      <c r="T10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0" s="150" t="str">
        <f>IFERROR(IF(MOD(TABLAINV[[#This Row],[C]],2)=0,"PAR","IMPAR"),"Zona")</f>
        <v>PAR</v>
      </c>
      <c r="W1050" s="151"/>
      <c r="X1050" s="152">
        <f>IFERROR(IF(TABLAINV[[#This Row],[Cant. UND]]=0,TABLAINV[[#This Row],[PMV]]*TABLAINV[[#This Row],[Conteo Físico]],TABLAINV[[#This Row],[PMV]]*TABLAINV[[#This Row],[Cant. UND]]),0)</f>
        <v>0</v>
      </c>
      <c r="Y1050" s="152">
        <f>IFERROR(ABS(TABLAINV[[#This Row],[PMV]]*TABLAINV[[#This Row],[Diferencia]]),0)</f>
        <v>0</v>
      </c>
      <c r="Z1050" s="153">
        <f>IFERROR(VLOOKUP(TABLAINV[[#This Row],[Codigo Estado]],unds!O:P,2,0),"PEND.")</f>
        <v>2001</v>
      </c>
      <c r="AA1050" s="153" t="str">
        <f t="shared" si="55"/>
        <v>CD09</v>
      </c>
      <c r="AB1050" s="159">
        <f t="shared" ca="1" si="56"/>
        <v>45828</v>
      </c>
    </row>
    <row r="1051" spans="1:28" s="156" customFormat="1" ht="24" customHeight="1" x14ac:dyDescent="0.2">
      <c r="A1051" s="157" t="str">
        <f t="shared" si="54"/>
        <v>MRC01</v>
      </c>
      <c r="B1051" s="145" t="str">
        <f>IF(TABLAINV[[#This Row],[Z]]="","",D1051&amp;"."&amp;TEXT(E1051,"000")&amp;"."&amp;TEXT(F1051,"000")&amp;"."&amp;TEXT(G1051,"000"))</f>
        <v>MR.C01.160.002</v>
      </c>
      <c r="C1051" s="146"/>
      <c r="D1051" s="147" t="s">
        <v>95</v>
      </c>
      <c r="E1051" s="147" t="s">
        <v>96</v>
      </c>
      <c r="F1051" s="147">
        <v>160</v>
      </c>
      <c r="G1051" s="147">
        <v>2</v>
      </c>
      <c r="H1051" s="147">
        <v>451986</v>
      </c>
      <c r="I1051" s="147" t="s">
        <v>296</v>
      </c>
      <c r="J1051" s="158">
        <v>18</v>
      </c>
      <c r="K1051" s="147" t="s">
        <v>64</v>
      </c>
      <c r="L1051" s="148" t="s">
        <v>98</v>
      </c>
      <c r="M1051" s="147" t="s">
        <v>99</v>
      </c>
      <c r="N1051" s="146" t="s">
        <v>91</v>
      </c>
      <c r="O1051" s="146">
        <v>18</v>
      </c>
      <c r="P1051" s="148">
        <v>18</v>
      </c>
      <c r="Q1051" s="148"/>
      <c r="R1051" s="147"/>
      <c r="S1051" s="149">
        <f>TABLAINV[[#This Row],[Conteo Físico]]-TABLAINV[[#This Row],[Cant. UND]]</f>
        <v>0</v>
      </c>
      <c r="T10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1" s="150" t="str">
        <f>IFERROR(IF(MOD(TABLAINV[[#This Row],[C]],2)=0,"PAR","IMPAR"),"Zona")</f>
        <v>PAR</v>
      </c>
      <c r="W1051" s="151"/>
      <c r="X1051" s="152">
        <f>IFERROR(IF(TABLAINV[[#This Row],[Cant. UND]]=0,TABLAINV[[#This Row],[PMV]]*TABLAINV[[#This Row],[Conteo Físico]],TABLAINV[[#This Row],[PMV]]*TABLAINV[[#This Row],[Cant. UND]]),0)</f>
        <v>0</v>
      </c>
      <c r="Y1051" s="152">
        <f>IFERROR(ABS(TABLAINV[[#This Row],[PMV]]*TABLAINV[[#This Row],[Diferencia]]),0)</f>
        <v>0</v>
      </c>
      <c r="Z1051" s="153">
        <f>IFERROR(VLOOKUP(TABLAINV[[#This Row],[Codigo Estado]],unds!O:P,2,0),"PEND.")</f>
        <v>2001</v>
      </c>
      <c r="AA1051" s="153" t="str">
        <f t="shared" si="55"/>
        <v>CD09</v>
      </c>
      <c r="AB1051" s="159">
        <f t="shared" ca="1" si="56"/>
        <v>45828</v>
      </c>
    </row>
    <row r="1052" spans="1:28" s="156" customFormat="1" ht="24" customHeight="1" x14ac:dyDescent="0.2">
      <c r="A1052" s="157" t="str">
        <f t="shared" si="54"/>
        <v>MRC01</v>
      </c>
      <c r="B1052" s="145" t="str">
        <f>IF(TABLAINV[[#This Row],[Z]]="","",D1052&amp;"."&amp;TEXT(E1052,"000")&amp;"."&amp;TEXT(F1052,"000")&amp;"."&amp;TEXT(G1052,"000"))</f>
        <v>MR.C01.160.002</v>
      </c>
      <c r="C1052" s="146"/>
      <c r="D1052" s="147" t="s">
        <v>95</v>
      </c>
      <c r="E1052" s="147" t="s">
        <v>96</v>
      </c>
      <c r="F1052" s="147">
        <v>160</v>
      </c>
      <c r="G1052" s="147">
        <v>2</v>
      </c>
      <c r="H1052" s="147">
        <v>49463006</v>
      </c>
      <c r="I1052" s="147" t="s">
        <v>297</v>
      </c>
      <c r="J1052" s="158">
        <v>3</v>
      </c>
      <c r="K1052" s="147" t="s">
        <v>64</v>
      </c>
      <c r="L1052" s="148" t="s">
        <v>115</v>
      </c>
      <c r="M1052" s="147" t="s">
        <v>99</v>
      </c>
      <c r="N1052" s="146" t="s">
        <v>91</v>
      </c>
      <c r="O1052" s="146">
        <v>3</v>
      </c>
      <c r="P1052" s="148">
        <v>3</v>
      </c>
      <c r="Q1052" s="148"/>
      <c r="R1052" s="147"/>
      <c r="S1052" s="149">
        <f>TABLAINV[[#This Row],[Conteo Físico]]-TABLAINV[[#This Row],[Cant. UND]]</f>
        <v>0</v>
      </c>
      <c r="T10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2" s="150" t="str">
        <f>IFERROR(IF(MOD(TABLAINV[[#This Row],[C]],2)=0,"PAR","IMPAR"),"Zona")</f>
        <v>PAR</v>
      </c>
      <c r="W1052" s="151"/>
      <c r="X1052" s="152">
        <f>IFERROR(IF(TABLAINV[[#This Row],[Cant. UND]]=0,TABLAINV[[#This Row],[PMV]]*TABLAINV[[#This Row],[Conteo Físico]],TABLAINV[[#This Row],[PMV]]*TABLAINV[[#This Row],[Cant. UND]]),0)</f>
        <v>0</v>
      </c>
      <c r="Y1052" s="152">
        <f>IFERROR(ABS(TABLAINV[[#This Row],[PMV]]*TABLAINV[[#This Row],[Diferencia]]),0)</f>
        <v>0</v>
      </c>
      <c r="Z1052" s="153">
        <f>IFERROR(VLOOKUP(TABLAINV[[#This Row],[Codigo Estado]],unds!O:P,2,0),"PEND.")</f>
        <v>2001</v>
      </c>
      <c r="AA1052" s="153" t="str">
        <f t="shared" si="55"/>
        <v>CD09</v>
      </c>
      <c r="AB1052" s="159">
        <f t="shared" ca="1" si="56"/>
        <v>45828</v>
      </c>
    </row>
    <row r="1053" spans="1:28" s="156" customFormat="1" ht="24" customHeight="1" x14ac:dyDescent="0.2">
      <c r="A1053" s="157" t="str">
        <f t="shared" si="54"/>
        <v>MRC01</v>
      </c>
      <c r="B1053" s="145" t="str">
        <f>IF(TABLAINV[[#This Row],[Z]]="","",D1053&amp;"."&amp;TEXT(E1053,"000")&amp;"."&amp;TEXT(F1053,"000")&amp;"."&amp;TEXT(G1053,"000"))</f>
        <v>MR.C01.160.002</v>
      </c>
      <c r="C1053" s="146"/>
      <c r="D1053" s="147" t="s">
        <v>95</v>
      </c>
      <c r="E1053" s="147" t="s">
        <v>96</v>
      </c>
      <c r="F1053" s="147">
        <v>160</v>
      </c>
      <c r="G1053" s="147">
        <v>2</v>
      </c>
      <c r="H1053" s="147">
        <v>768637005</v>
      </c>
      <c r="I1053" s="147" t="s">
        <v>298</v>
      </c>
      <c r="J1053" s="158">
        <v>6</v>
      </c>
      <c r="K1053" s="147" t="s">
        <v>64</v>
      </c>
      <c r="L1053" s="148" t="s">
        <v>98</v>
      </c>
      <c r="M1053" s="147" t="s">
        <v>99</v>
      </c>
      <c r="N1053" s="146" t="s">
        <v>91</v>
      </c>
      <c r="O1053" s="146">
        <v>6</v>
      </c>
      <c r="P1053" s="148">
        <v>6</v>
      </c>
      <c r="Q1053" s="148"/>
      <c r="R1053" s="147"/>
      <c r="S1053" s="149">
        <f>TABLAINV[[#This Row],[Conteo Físico]]-TABLAINV[[#This Row],[Cant. UND]]</f>
        <v>0</v>
      </c>
      <c r="T10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3" s="150" t="str">
        <f>IFERROR(IF(MOD(TABLAINV[[#This Row],[C]],2)=0,"PAR","IMPAR"),"Zona")</f>
        <v>PAR</v>
      </c>
      <c r="W1053" s="151"/>
      <c r="X1053" s="152">
        <f>IFERROR(IF(TABLAINV[[#This Row],[Cant. UND]]=0,TABLAINV[[#This Row],[PMV]]*TABLAINV[[#This Row],[Conteo Físico]],TABLAINV[[#This Row],[PMV]]*TABLAINV[[#This Row],[Cant. UND]]),0)</f>
        <v>0</v>
      </c>
      <c r="Y1053" s="152">
        <f>IFERROR(ABS(TABLAINV[[#This Row],[PMV]]*TABLAINV[[#This Row],[Diferencia]]),0)</f>
        <v>0</v>
      </c>
      <c r="Z1053" s="153">
        <f>IFERROR(VLOOKUP(TABLAINV[[#This Row],[Codigo Estado]],unds!O:P,2,0),"PEND.")</f>
        <v>2001</v>
      </c>
      <c r="AA1053" s="153" t="str">
        <f t="shared" si="55"/>
        <v>CD09</v>
      </c>
      <c r="AB1053" s="159">
        <f t="shared" ca="1" si="56"/>
        <v>45828</v>
      </c>
    </row>
    <row r="1054" spans="1:28" s="156" customFormat="1" ht="24" customHeight="1" x14ac:dyDescent="0.2">
      <c r="A1054" s="157" t="str">
        <f t="shared" si="54"/>
        <v>MRC01</v>
      </c>
      <c r="B1054" s="145" t="str">
        <f>IF(TABLAINV[[#This Row],[Z]]="","",D1054&amp;"."&amp;TEXT(E1054,"000")&amp;"."&amp;TEXT(F1054,"000")&amp;"."&amp;TEXT(G1054,"000"))</f>
        <v>MR.C01.160.002</v>
      </c>
      <c r="C1054" s="146"/>
      <c r="D1054" s="147" t="s">
        <v>95</v>
      </c>
      <c r="E1054" s="147" t="s">
        <v>96</v>
      </c>
      <c r="F1054" s="147">
        <v>160</v>
      </c>
      <c r="G1054" s="147">
        <v>2</v>
      </c>
      <c r="H1054" s="147">
        <v>771249</v>
      </c>
      <c r="I1054" s="147" t="s">
        <v>299</v>
      </c>
      <c r="J1054" s="158">
        <v>4</v>
      </c>
      <c r="K1054" s="147" t="s">
        <v>64</v>
      </c>
      <c r="L1054" s="148" t="s">
        <v>184</v>
      </c>
      <c r="M1054" s="147" t="s">
        <v>99</v>
      </c>
      <c r="N1054" s="146" t="s">
        <v>91</v>
      </c>
      <c r="O1054" s="146">
        <v>4</v>
      </c>
      <c r="P1054" s="148">
        <v>4</v>
      </c>
      <c r="Q1054" s="148"/>
      <c r="R1054" s="147"/>
      <c r="S1054" s="149">
        <f>TABLAINV[[#This Row],[Conteo Físico]]-TABLAINV[[#This Row],[Cant. UND]]</f>
        <v>0</v>
      </c>
      <c r="T10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4" s="150" t="str">
        <f>IFERROR(IF(MOD(TABLAINV[[#This Row],[C]],2)=0,"PAR","IMPAR"),"Zona")</f>
        <v>PAR</v>
      </c>
      <c r="W1054" s="151"/>
      <c r="X1054" s="152">
        <f>IFERROR(IF(TABLAINV[[#This Row],[Cant. UND]]=0,TABLAINV[[#This Row],[PMV]]*TABLAINV[[#This Row],[Conteo Físico]],TABLAINV[[#This Row],[PMV]]*TABLAINV[[#This Row],[Cant. UND]]),0)</f>
        <v>0</v>
      </c>
      <c r="Y1054" s="152">
        <f>IFERROR(ABS(TABLAINV[[#This Row],[PMV]]*TABLAINV[[#This Row],[Diferencia]]),0)</f>
        <v>0</v>
      </c>
      <c r="Z1054" s="153">
        <f>IFERROR(VLOOKUP(TABLAINV[[#This Row],[Codigo Estado]],unds!O:P,2,0),"PEND.")</f>
        <v>2001</v>
      </c>
      <c r="AA1054" s="153" t="str">
        <f t="shared" si="55"/>
        <v>CD09</v>
      </c>
      <c r="AB1054" s="159">
        <f t="shared" ca="1" si="56"/>
        <v>45828</v>
      </c>
    </row>
    <row r="1055" spans="1:28" s="156" customFormat="1" ht="24" customHeight="1" x14ac:dyDescent="0.2">
      <c r="A1055" s="157" t="str">
        <f t="shared" si="54"/>
        <v>MRC01</v>
      </c>
      <c r="B1055" s="145" t="str">
        <f>IF(TABLAINV[[#This Row],[Z]]="","",D1055&amp;"."&amp;TEXT(E1055,"000")&amp;"."&amp;TEXT(F1055,"000")&amp;"."&amp;TEXT(G1055,"000"))</f>
        <v>MR.C01.160.003</v>
      </c>
      <c r="C1055" s="146"/>
      <c r="D1055" s="147" t="s">
        <v>95</v>
      </c>
      <c r="E1055" s="147" t="s">
        <v>96</v>
      </c>
      <c r="F1055" s="147">
        <v>160</v>
      </c>
      <c r="G1055" s="147">
        <v>3</v>
      </c>
      <c r="H1055" s="147">
        <v>1024533</v>
      </c>
      <c r="I1055" s="147" t="s">
        <v>300</v>
      </c>
      <c r="J1055" s="158">
        <v>1</v>
      </c>
      <c r="K1055" s="147" t="s">
        <v>64</v>
      </c>
      <c r="L1055" s="148" t="s">
        <v>212</v>
      </c>
      <c r="M1055" s="147" t="s">
        <v>99</v>
      </c>
      <c r="N1055" s="146" t="s">
        <v>91</v>
      </c>
      <c r="O1055" s="146">
        <v>1</v>
      </c>
      <c r="P1055" s="148">
        <v>1</v>
      </c>
      <c r="Q1055" s="148"/>
      <c r="R1055" s="147"/>
      <c r="S1055" s="149">
        <f>TABLAINV[[#This Row],[Conteo Físico]]-TABLAINV[[#This Row],[Cant. UND]]</f>
        <v>0</v>
      </c>
      <c r="T10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5" s="150" t="str">
        <f>IFERROR(IF(MOD(TABLAINV[[#This Row],[C]],2)=0,"PAR","IMPAR"),"Zona")</f>
        <v>PAR</v>
      </c>
      <c r="W1055" s="151"/>
      <c r="X1055" s="152">
        <f>IFERROR(IF(TABLAINV[[#This Row],[Cant. UND]]=0,TABLAINV[[#This Row],[PMV]]*TABLAINV[[#This Row],[Conteo Físico]],TABLAINV[[#This Row],[PMV]]*TABLAINV[[#This Row],[Cant. UND]]),0)</f>
        <v>0</v>
      </c>
      <c r="Y1055" s="152">
        <f>IFERROR(ABS(TABLAINV[[#This Row],[PMV]]*TABLAINV[[#This Row],[Diferencia]]),0)</f>
        <v>0</v>
      </c>
      <c r="Z1055" s="153">
        <f>IFERROR(VLOOKUP(TABLAINV[[#This Row],[Codigo Estado]],unds!O:P,2,0),"PEND.")</f>
        <v>2001</v>
      </c>
      <c r="AA1055" s="153" t="str">
        <f t="shared" si="55"/>
        <v>CD09</v>
      </c>
      <c r="AB1055" s="159">
        <f t="shared" ca="1" si="56"/>
        <v>45828</v>
      </c>
    </row>
    <row r="1056" spans="1:28" s="156" customFormat="1" ht="24" customHeight="1" x14ac:dyDescent="0.2">
      <c r="A1056" s="157" t="str">
        <f t="shared" si="54"/>
        <v>MRC01</v>
      </c>
      <c r="B1056" s="145" t="str">
        <f>IF(TABLAINV[[#This Row],[Z]]="","",D1056&amp;"."&amp;TEXT(E1056,"000")&amp;"."&amp;TEXT(F1056,"000")&amp;"."&amp;TEXT(G1056,"000"))</f>
        <v>MR.C01.160.003</v>
      </c>
      <c r="C1056" s="146"/>
      <c r="D1056" s="147" t="s">
        <v>95</v>
      </c>
      <c r="E1056" s="147" t="s">
        <v>96</v>
      </c>
      <c r="F1056" s="147">
        <v>160</v>
      </c>
      <c r="G1056" s="147">
        <v>3</v>
      </c>
      <c r="H1056" s="147">
        <v>1031961</v>
      </c>
      <c r="I1056" s="147" t="s">
        <v>301</v>
      </c>
      <c r="J1056" s="158">
        <v>18</v>
      </c>
      <c r="K1056" s="147" t="s">
        <v>64</v>
      </c>
      <c r="L1056" s="148" t="s">
        <v>98</v>
      </c>
      <c r="M1056" s="147" t="s">
        <v>99</v>
      </c>
      <c r="N1056" s="146" t="s">
        <v>91</v>
      </c>
      <c r="O1056" s="146">
        <v>18</v>
      </c>
      <c r="P1056" s="148">
        <v>18</v>
      </c>
      <c r="Q1056" s="148"/>
      <c r="R1056" s="147"/>
      <c r="S1056" s="149">
        <f>TABLAINV[[#This Row],[Conteo Físico]]-TABLAINV[[#This Row],[Cant. UND]]</f>
        <v>0</v>
      </c>
      <c r="T10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6" s="150" t="str">
        <f>IFERROR(IF(MOD(TABLAINV[[#This Row],[C]],2)=0,"PAR","IMPAR"),"Zona")</f>
        <v>PAR</v>
      </c>
      <c r="W1056" s="151"/>
      <c r="X1056" s="152">
        <f>IFERROR(IF(TABLAINV[[#This Row],[Cant. UND]]=0,TABLAINV[[#This Row],[PMV]]*TABLAINV[[#This Row],[Conteo Físico]],TABLAINV[[#This Row],[PMV]]*TABLAINV[[#This Row],[Cant. UND]]),0)</f>
        <v>0</v>
      </c>
      <c r="Y1056" s="152">
        <f>IFERROR(ABS(TABLAINV[[#This Row],[PMV]]*TABLAINV[[#This Row],[Diferencia]]),0)</f>
        <v>0</v>
      </c>
      <c r="Z1056" s="153">
        <f>IFERROR(VLOOKUP(TABLAINV[[#This Row],[Codigo Estado]],unds!O:P,2,0),"PEND.")</f>
        <v>2001</v>
      </c>
      <c r="AA1056" s="153" t="str">
        <f t="shared" si="55"/>
        <v>CD09</v>
      </c>
      <c r="AB1056" s="159">
        <f t="shared" ca="1" si="56"/>
        <v>45828</v>
      </c>
    </row>
    <row r="1057" spans="1:28" s="156" customFormat="1" ht="24" customHeight="1" x14ac:dyDescent="0.2">
      <c r="A1057" s="157" t="str">
        <f t="shared" si="54"/>
        <v>MRC01</v>
      </c>
      <c r="B1057" s="145" t="str">
        <f>IF(TABLAINV[[#This Row],[Z]]="","",D1057&amp;"."&amp;TEXT(E1057,"000")&amp;"."&amp;TEXT(F1057,"000")&amp;"."&amp;TEXT(G1057,"000"))</f>
        <v>MR.C01.160.003</v>
      </c>
      <c r="C1057" s="146"/>
      <c r="D1057" s="147" t="s">
        <v>95</v>
      </c>
      <c r="E1057" s="147" t="s">
        <v>96</v>
      </c>
      <c r="F1057" s="147">
        <v>160</v>
      </c>
      <c r="G1057" s="147">
        <v>3</v>
      </c>
      <c r="H1057" s="147">
        <v>23497</v>
      </c>
      <c r="I1057" s="147" t="s">
        <v>302</v>
      </c>
      <c r="J1057" s="158">
        <v>10</v>
      </c>
      <c r="K1057" s="147" t="s">
        <v>64</v>
      </c>
      <c r="L1057" s="148" t="s">
        <v>212</v>
      </c>
      <c r="M1057" s="147" t="s">
        <v>99</v>
      </c>
      <c r="N1057" s="146" t="s">
        <v>91</v>
      </c>
      <c r="O1057" s="146">
        <v>10</v>
      </c>
      <c r="P1057" s="148">
        <v>10</v>
      </c>
      <c r="Q1057" s="148"/>
      <c r="R1057" s="147"/>
      <c r="S1057" s="149">
        <f>TABLAINV[[#This Row],[Conteo Físico]]-TABLAINV[[#This Row],[Cant. UND]]</f>
        <v>0</v>
      </c>
      <c r="T10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7" s="150" t="str">
        <f>IFERROR(IF(MOD(TABLAINV[[#This Row],[C]],2)=0,"PAR","IMPAR"),"Zona")</f>
        <v>PAR</v>
      </c>
      <c r="W1057" s="151"/>
      <c r="X1057" s="152">
        <f>IFERROR(IF(TABLAINV[[#This Row],[Cant. UND]]=0,TABLAINV[[#This Row],[PMV]]*TABLAINV[[#This Row],[Conteo Físico]],TABLAINV[[#This Row],[PMV]]*TABLAINV[[#This Row],[Cant. UND]]),0)</f>
        <v>0</v>
      </c>
      <c r="Y1057" s="152">
        <f>IFERROR(ABS(TABLAINV[[#This Row],[PMV]]*TABLAINV[[#This Row],[Diferencia]]),0)</f>
        <v>0</v>
      </c>
      <c r="Z1057" s="153">
        <f>IFERROR(VLOOKUP(TABLAINV[[#This Row],[Codigo Estado]],unds!O:P,2,0),"PEND.")</f>
        <v>2001</v>
      </c>
      <c r="AA1057" s="153" t="str">
        <f t="shared" si="55"/>
        <v>CD09</v>
      </c>
      <c r="AB1057" s="159">
        <f t="shared" ca="1" si="56"/>
        <v>45828</v>
      </c>
    </row>
    <row r="1058" spans="1:28" s="156" customFormat="1" ht="24" customHeight="1" x14ac:dyDescent="0.2">
      <c r="A1058" s="157" t="str">
        <f t="shared" si="54"/>
        <v>MRC01</v>
      </c>
      <c r="B1058" s="145" t="str">
        <f>IF(TABLAINV[[#This Row],[Z]]="","",D1058&amp;"."&amp;TEXT(E1058,"000")&amp;"."&amp;TEXT(F1058,"000")&amp;"."&amp;TEXT(G1058,"000"))</f>
        <v>MR.C01.160.003</v>
      </c>
      <c r="C1058" s="146"/>
      <c r="D1058" s="147" t="s">
        <v>95</v>
      </c>
      <c r="E1058" s="147" t="s">
        <v>96</v>
      </c>
      <c r="F1058" s="147">
        <v>160</v>
      </c>
      <c r="G1058" s="147">
        <v>3</v>
      </c>
      <c r="H1058" s="147">
        <v>357715</v>
      </c>
      <c r="I1058" s="147" t="s">
        <v>303</v>
      </c>
      <c r="J1058" s="158">
        <v>12</v>
      </c>
      <c r="K1058" s="147" t="s">
        <v>64</v>
      </c>
      <c r="L1058" s="148" t="s">
        <v>221</v>
      </c>
      <c r="M1058" s="147" t="s">
        <v>99</v>
      </c>
      <c r="N1058" s="146" t="s">
        <v>91</v>
      </c>
      <c r="O1058" s="146">
        <v>12</v>
      </c>
      <c r="P1058" s="148">
        <v>12</v>
      </c>
      <c r="Q1058" s="148"/>
      <c r="R1058" s="147"/>
      <c r="S1058" s="149">
        <f>TABLAINV[[#This Row],[Conteo Físico]]-TABLAINV[[#This Row],[Cant. UND]]</f>
        <v>0</v>
      </c>
      <c r="T10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8" s="150" t="str">
        <f>IFERROR(IF(MOD(TABLAINV[[#This Row],[C]],2)=0,"PAR","IMPAR"),"Zona")</f>
        <v>PAR</v>
      </c>
      <c r="W1058" s="151"/>
      <c r="X1058" s="152">
        <f>IFERROR(IF(TABLAINV[[#This Row],[Cant. UND]]=0,TABLAINV[[#This Row],[PMV]]*TABLAINV[[#This Row],[Conteo Físico]],TABLAINV[[#This Row],[PMV]]*TABLAINV[[#This Row],[Cant. UND]]),0)</f>
        <v>0</v>
      </c>
      <c r="Y1058" s="152">
        <f>IFERROR(ABS(TABLAINV[[#This Row],[PMV]]*TABLAINV[[#This Row],[Diferencia]]),0)</f>
        <v>0</v>
      </c>
      <c r="Z1058" s="153">
        <f>IFERROR(VLOOKUP(TABLAINV[[#This Row],[Codigo Estado]],unds!O:P,2,0),"PEND.")</f>
        <v>2001</v>
      </c>
      <c r="AA1058" s="153" t="str">
        <f t="shared" si="55"/>
        <v>CD09</v>
      </c>
      <c r="AB1058" s="159">
        <f t="shared" ca="1" si="56"/>
        <v>45828</v>
      </c>
    </row>
    <row r="1059" spans="1:28" s="156" customFormat="1" ht="24" customHeight="1" x14ac:dyDescent="0.2">
      <c r="A1059" s="157" t="str">
        <f t="shared" si="54"/>
        <v>MRC01</v>
      </c>
      <c r="B1059" s="145" t="str">
        <f>IF(TABLAINV[[#This Row],[Z]]="","",D1059&amp;"."&amp;TEXT(E1059,"000")&amp;"."&amp;TEXT(F1059,"000")&amp;"."&amp;TEXT(G1059,"000"))</f>
        <v>MR.C01.160.003</v>
      </c>
      <c r="C1059" s="146"/>
      <c r="D1059" s="147" t="s">
        <v>95</v>
      </c>
      <c r="E1059" s="147" t="s">
        <v>96</v>
      </c>
      <c r="F1059" s="147">
        <v>160</v>
      </c>
      <c r="G1059" s="147">
        <v>3</v>
      </c>
      <c r="H1059" s="147">
        <v>531748</v>
      </c>
      <c r="I1059" s="147" t="s">
        <v>304</v>
      </c>
      <c r="J1059" s="158">
        <v>3</v>
      </c>
      <c r="K1059" s="147" t="s">
        <v>64</v>
      </c>
      <c r="L1059" s="148" t="s">
        <v>115</v>
      </c>
      <c r="M1059" s="147" t="s">
        <v>99</v>
      </c>
      <c r="N1059" s="146" t="s">
        <v>91</v>
      </c>
      <c r="O1059" s="146">
        <v>3</v>
      </c>
      <c r="P1059" s="148">
        <v>3</v>
      </c>
      <c r="Q1059" s="148"/>
      <c r="R1059" s="147"/>
      <c r="S1059" s="149">
        <f>TABLAINV[[#This Row],[Conteo Físico]]-TABLAINV[[#This Row],[Cant. UND]]</f>
        <v>0</v>
      </c>
      <c r="T10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9" s="150" t="str">
        <f>IFERROR(IF(MOD(TABLAINV[[#This Row],[C]],2)=0,"PAR","IMPAR"),"Zona")</f>
        <v>PAR</v>
      </c>
      <c r="W1059" s="151"/>
      <c r="X1059" s="152">
        <f>IFERROR(IF(TABLAINV[[#This Row],[Cant. UND]]=0,TABLAINV[[#This Row],[PMV]]*TABLAINV[[#This Row],[Conteo Físico]],TABLAINV[[#This Row],[PMV]]*TABLAINV[[#This Row],[Cant. UND]]),0)</f>
        <v>0</v>
      </c>
      <c r="Y1059" s="152">
        <f>IFERROR(ABS(TABLAINV[[#This Row],[PMV]]*TABLAINV[[#This Row],[Diferencia]]),0)</f>
        <v>0</v>
      </c>
      <c r="Z1059" s="153">
        <f>IFERROR(VLOOKUP(TABLAINV[[#This Row],[Codigo Estado]],unds!O:P,2,0),"PEND.")</f>
        <v>2001</v>
      </c>
      <c r="AA1059" s="153" t="str">
        <f t="shared" si="55"/>
        <v>CD09</v>
      </c>
      <c r="AB1059" s="159">
        <f t="shared" ca="1" si="56"/>
        <v>45828</v>
      </c>
    </row>
    <row r="1060" spans="1:28" s="156" customFormat="1" ht="24" customHeight="1" x14ac:dyDescent="0.2">
      <c r="A1060" s="157" t="str">
        <f t="shared" si="54"/>
        <v>MRC01</v>
      </c>
      <c r="B1060" s="145" t="str">
        <f>IF(TABLAINV[[#This Row],[Z]]="","",D1060&amp;"."&amp;TEXT(E1060,"000")&amp;"."&amp;TEXT(F1060,"000")&amp;"."&amp;TEXT(G1060,"000"))</f>
        <v>MR.C01.160.003</v>
      </c>
      <c r="C1060" s="146"/>
      <c r="D1060" s="147" t="s">
        <v>95</v>
      </c>
      <c r="E1060" s="147" t="s">
        <v>96</v>
      </c>
      <c r="F1060" s="147">
        <v>160</v>
      </c>
      <c r="G1060" s="147">
        <v>3</v>
      </c>
      <c r="H1060" s="147">
        <v>768638005</v>
      </c>
      <c r="I1060" s="147" t="s">
        <v>271</v>
      </c>
      <c r="J1060" s="158">
        <v>3</v>
      </c>
      <c r="K1060" s="147" t="s">
        <v>64</v>
      </c>
      <c r="L1060" s="148" t="s">
        <v>212</v>
      </c>
      <c r="M1060" s="147" t="s">
        <v>99</v>
      </c>
      <c r="N1060" s="146" t="s">
        <v>91</v>
      </c>
      <c r="O1060" s="146">
        <v>3</v>
      </c>
      <c r="P1060" s="148">
        <v>3</v>
      </c>
      <c r="Q1060" s="148"/>
      <c r="R1060" s="147"/>
      <c r="S1060" s="149">
        <f>TABLAINV[[#This Row],[Conteo Físico]]-TABLAINV[[#This Row],[Cant. UND]]</f>
        <v>0</v>
      </c>
      <c r="T10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0" s="150" t="str">
        <f>IFERROR(IF(MOD(TABLAINV[[#This Row],[C]],2)=0,"PAR","IMPAR"),"Zona")</f>
        <v>PAR</v>
      </c>
      <c r="W1060" s="151"/>
      <c r="X1060" s="152">
        <f>IFERROR(IF(TABLAINV[[#This Row],[Cant. UND]]=0,TABLAINV[[#This Row],[PMV]]*TABLAINV[[#This Row],[Conteo Físico]],TABLAINV[[#This Row],[PMV]]*TABLAINV[[#This Row],[Cant. UND]]),0)</f>
        <v>0</v>
      </c>
      <c r="Y1060" s="152">
        <f>IFERROR(ABS(TABLAINV[[#This Row],[PMV]]*TABLAINV[[#This Row],[Diferencia]]),0)</f>
        <v>0</v>
      </c>
      <c r="Z1060" s="153">
        <f>IFERROR(VLOOKUP(TABLAINV[[#This Row],[Codigo Estado]],unds!O:P,2,0),"PEND.")</f>
        <v>2001</v>
      </c>
      <c r="AA1060" s="153" t="str">
        <f t="shared" si="55"/>
        <v>CD09</v>
      </c>
      <c r="AB1060" s="159">
        <f t="shared" ca="1" si="56"/>
        <v>45828</v>
      </c>
    </row>
    <row r="1061" spans="1:28" s="156" customFormat="1" ht="24" customHeight="1" x14ac:dyDescent="0.2">
      <c r="A1061" s="157" t="str">
        <f t="shared" si="54"/>
        <v>MRC01</v>
      </c>
      <c r="B1061" s="145" t="str">
        <f>IF(TABLAINV[[#This Row],[Z]]="","",D1061&amp;"."&amp;TEXT(E1061,"000")&amp;"."&amp;TEXT(F1061,"000")&amp;"."&amp;TEXT(G1061,"000"))</f>
        <v>MR.C01.161.001</v>
      </c>
      <c r="C1061" s="146"/>
      <c r="D1061" s="147" t="s">
        <v>95</v>
      </c>
      <c r="E1061" s="147" t="s">
        <v>96</v>
      </c>
      <c r="F1061" s="147">
        <v>161</v>
      </c>
      <c r="G1061" s="147">
        <v>1</v>
      </c>
      <c r="H1061" s="147">
        <v>475906</v>
      </c>
      <c r="I1061" s="147" t="s">
        <v>305</v>
      </c>
      <c r="J1061" s="158">
        <v>6</v>
      </c>
      <c r="K1061" s="147" t="s">
        <v>64</v>
      </c>
      <c r="L1061" s="148" t="s">
        <v>98</v>
      </c>
      <c r="M1061" s="147" t="s">
        <v>99</v>
      </c>
      <c r="N1061" s="146" t="s">
        <v>91</v>
      </c>
      <c r="O1061" s="146">
        <v>6</v>
      </c>
      <c r="P1061" s="148">
        <v>6</v>
      </c>
      <c r="Q1061" s="148"/>
      <c r="R1061" s="147"/>
      <c r="S1061" s="149">
        <f>TABLAINV[[#This Row],[Conteo Físico]]-TABLAINV[[#This Row],[Cant. UND]]</f>
        <v>0</v>
      </c>
      <c r="T10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1" s="150" t="str">
        <f>IFERROR(IF(MOD(TABLAINV[[#This Row],[C]],2)=0,"PAR","IMPAR"),"Zona")</f>
        <v>IMPAR</v>
      </c>
      <c r="W1061" s="151"/>
      <c r="X1061" s="152">
        <f>IFERROR(IF(TABLAINV[[#This Row],[Cant. UND]]=0,TABLAINV[[#This Row],[PMV]]*TABLAINV[[#This Row],[Conteo Físico]],TABLAINV[[#This Row],[PMV]]*TABLAINV[[#This Row],[Cant. UND]]),0)</f>
        <v>0</v>
      </c>
      <c r="Y1061" s="152">
        <f>IFERROR(ABS(TABLAINV[[#This Row],[PMV]]*TABLAINV[[#This Row],[Diferencia]]),0)</f>
        <v>0</v>
      </c>
      <c r="Z1061" s="153">
        <f>IFERROR(VLOOKUP(TABLAINV[[#This Row],[Codigo Estado]],unds!O:P,2,0),"PEND.")</f>
        <v>2001</v>
      </c>
      <c r="AA1061" s="153" t="str">
        <f t="shared" si="55"/>
        <v>CD09</v>
      </c>
      <c r="AB1061" s="159">
        <f t="shared" ca="1" si="56"/>
        <v>45828</v>
      </c>
    </row>
    <row r="1062" spans="1:28" s="156" customFormat="1" ht="24" customHeight="1" x14ac:dyDescent="0.2">
      <c r="A1062" s="157" t="str">
        <f t="shared" si="54"/>
        <v>MRC01</v>
      </c>
      <c r="B1062" s="145" t="str">
        <f>IF(TABLAINV[[#This Row],[Z]]="","",D1062&amp;"."&amp;TEXT(E1062,"000")&amp;"."&amp;TEXT(F1062,"000")&amp;"."&amp;TEXT(G1062,"000"))</f>
        <v>MR.C01.161.001</v>
      </c>
      <c r="C1062" s="146"/>
      <c r="D1062" s="147" t="s">
        <v>95</v>
      </c>
      <c r="E1062" s="147" t="s">
        <v>96</v>
      </c>
      <c r="F1062" s="147">
        <v>161</v>
      </c>
      <c r="G1062" s="147">
        <v>1</v>
      </c>
      <c r="H1062" s="147">
        <v>902581</v>
      </c>
      <c r="I1062" s="147" t="s">
        <v>306</v>
      </c>
      <c r="J1062" s="158">
        <v>3</v>
      </c>
      <c r="K1062" s="147" t="s">
        <v>64</v>
      </c>
      <c r="L1062" s="148" t="s">
        <v>115</v>
      </c>
      <c r="M1062" s="147" t="s">
        <v>99</v>
      </c>
      <c r="N1062" s="146" t="s">
        <v>91</v>
      </c>
      <c r="O1062" s="146">
        <v>3</v>
      </c>
      <c r="P1062" s="148">
        <v>3</v>
      </c>
      <c r="Q1062" s="148"/>
      <c r="R1062" s="147"/>
      <c r="S1062" s="149">
        <f>TABLAINV[[#This Row],[Conteo Físico]]-TABLAINV[[#This Row],[Cant. UND]]</f>
        <v>0</v>
      </c>
      <c r="T10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2" s="150" t="str">
        <f>IFERROR(IF(MOD(TABLAINV[[#This Row],[C]],2)=0,"PAR","IMPAR"),"Zona")</f>
        <v>IMPAR</v>
      </c>
      <c r="W1062" s="151"/>
      <c r="X1062" s="152">
        <f>IFERROR(IF(TABLAINV[[#This Row],[Cant. UND]]=0,TABLAINV[[#This Row],[PMV]]*TABLAINV[[#This Row],[Conteo Físico]],TABLAINV[[#This Row],[PMV]]*TABLAINV[[#This Row],[Cant. UND]]),0)</f>
        <v>0</v>
      </c>
      <c r="Y1062" s="152">
        <f>IFERROR(ABS(TABLAINV[[#This Row],[PMV]]*TABLAINV[[#This Row],[Diferencia]]),0)</f>
        <v>0</v>
      </c>
      <c r="Z1062" s="153">
        <f>IFERROR(VLOOKUP(TABLAINV[[#This Row],[Codigo Estado]],unds!O:P,2,0),"PEND.")</f>
        <v>2001</v>
      </c>
      <c r="AA1062" s="153" t="str">
        <f t="shared" si="55"/>
        <v>CD09</v>
      </c>
      <c r="AB1062" s="159">
        <f t="shared" ca="1" si="56"/>
        <v>45828</v>
      </c>
    </row>
    <row r="1063" spans="1:28" s="156" customFormat="1" ht="24" customHeight="1" x14ac:dyDescent="0.2">
      <c r="A1063" s="157" t="str">
        <f t="shared" si="54"/>
        <v>MRC01</v>
      </c>
      <c r="B1063" s="145" t="str">
        <f>IF(TABLAINV[[#This Row],[Z]]="","",D1063&amp;"."&amp;TEXT(E1063,"000")&amp;"."&amp;TEXT(F1063,"000")&amp;"."&amp;TEXT(G1063,"000"))</f>
        <v>MR.C01.161.002</v>
      </c>
      <c r="C1063" s="146"/>
      <c r="D1063" s="147" t="s">
        <v>95</v>
      </c>
      <c r="E1063" s="147" t="s">
        <v>96</v>
      </c>
      <c r="F1063" s="147">
        <v>161</v>
      </c>
      <c r="G1063" s="147">
        <v>2</v>
      </c>
      <c r="H1063" s="147">
        <v>45962</v>
      </c>
      <c r="I1063" s="147" t="s">
        <v>307</v>
      </c>
      <c r="J1063" s="158">
        <v>12</v>
      </c>
      <c r="K1063" s="147" t="s">
        <v>64</v>
      </c>
      <c r="L1063" s="148" t="s">
        <v>308</v>
      </c>
      <c r="M1063" s="147" t="s">
        <v>111</v>
      </c>
      <c r="N1063" s="146" t="s">
        <v>91</v>
      </c>
      <c r="O1063" s="146">
        <v>12</v>
      </c>
      <c r="P1063" s="148">
        <v>12</v>
      </c>
      <c r="Q1063" s="148"/>
      <c r="R1063" s="147"/>
      <c r="S1063" s="149">
        <f>TABLAINV[[#This Row],[Conteo Físico]]-TABLAINV[[#This Row],[Cant. UND]]</f>
        <v>0</v>
      </c>
      <c r="T10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3" s="150" t="str">
        <f>IFERROR(IF(MOD(TABLAINV[[#This Row],[C]],2)=0,"PAR","IMPAR"),"Zona")</f>
        <v>IMPAR</v>
      </c>
      <c r="W1063" s="151"/>
      <c r="X1063" s="152">
        <f>IFERROR(IF(TABLAINV[[#This Row],[Cant. UND]]=0,TABLAINV[[#This Row],[PMV]]*TABLAINV[[#This Row],[Conteo Físico]],TABLAINV[[#This Row],[PMV]]*TABLAINV[[#This Row],[Cant. UND]]),0)</f>
        <v>0</v>
      </c>
      <c r="Y1063" s="152">
        <f>IFERROR(ABS(TABLAINV[[#This Row],[PMV]]*TABLAINV[[#This Row],[Diferencia]]),0)</f>
        <v>0</v>
      </c>
      <c r="Z1063" s="153">
        <f>IFERROR(VLOOKUP(TABLAINV[[#This Row],[Codigo Estado]],unds!O:P,2,0),"PEND.")</f>
        <v>2001</v>
      </c>
      <c r="AA1063" s="153" t="str">
        <f t="shared" si="55"/>
        <v>CD09</v>
      </c>
      <c r="AB1063" s="159">
        <f t="shared" ca="1" si="56"/>
        <v>45828</v>
      </c>
    </row>
    <row r="1064" spans="1:28" s="156" customFormat="1" ht="24" customHeight="1" x14ac:dyDescent="0.2">
      <c r="A1064" s="157" t="str">
        <f t="shared" si="54"/>
        <v>MRC01</v>
      </c>
      <c r="B1064" s="145" t="str">
        <f>IF(TABLAINV[[#This Row],[Z]]="","",D1064&amp;"."&amp;TEXT(E1064,"000")&amp;"."&amp;TEXT(F1064,"000")&amp;"."&amp;TEXT(G1064,"000"))</f>
        <v>MR.C01.161.002</v>
      </c>
      <c r="C1064" s="146"/>
      <c r="D1064" s="147" t="s">
        <v>95</v>
      </c>
      <c r="E1064" s="147" t="s">
        <v>96</v>
      </c>
      <c r="F1064" s="147">
        <v>161</v>
      </c>
      <c r="G1064" s="147">
        <v>2</v>
      </c>
      <c r="H1064" s="147">
        <v>4727</v>
      </c>
      <c r="I1064" s="147" t="s">
        <v>220</v>
      </c>
      <c r="J1064" s="158">
        <v>9</v>
      </c>
      <c r="K1064" s="147" t="s">
        <v>64</v>
      </c>
      <c r="L1064" s="148" t="s">
        <v>221</v>
      </c>
      <c r="M1064" s="147" t="s">
        <v>99</v>
      </c>
      <c r="N1064" s="146" t="s">
        <v>91</v>
      </c>
      <c r="O1064" s="146">
        <v>9</v>
      </c>
      <c r="P1064" s="148">
        <v>9</v>
      </c>
      <c r="Q1064" s="148"/>
      <c r="R1064" s="147"/>
      <c r="S1064" s="149">
        <f>TABLAINV[[#This Row],[Conteo Físico]]-TABLAINV[[#This Row],[Cant. UND]]</f>
        <v>0</v>
      </c>
      <c r="T10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4" s="150" t="str">
        <f>IFERROR(IF(MOD(TABLAINV[[#This Row],[C]],2)=0,"PAR","IMPAR"),"Zona")</f>
        <v>IMPAR</v>
      </c>
      <c r="W1064" s="151"/>
      <c r="X1064" s="152">
        <f>IFERROR(IF(TABLAINV[[#This Row],[Cant. UND]]=0,TABLAINV[[#This Row],[PMV]]*TABLAINV[[#This Row],[Conteo Físico]],TABLAINV[[#This Row],[PMV]]*TABLAINV[[#This Row],[Cant. UND]]),0)</f>
        <v>0</v>
      </c>
      <c r="Y1064" s="152">
        <f>IFERROR(ABS(TABLAINV[[#This Row],[PMV]]*TABLAINV[[#This Row],[Diferencia]]),0)</f>
        <v>0</v>
      </c>
      <c r="Z1064" s="153">
        <f>IFERROR(VLOOKUP(TABLAINV[[#This Row],[Codigo Estado]],unds!O:P,2,0),"PEND.")</f>
        <v>2001</v>
      </c>
      <c r="AA1064" s="153" t="str">
        <f t="shared" si="55"/>
        <v>CD09</v>
      </c>
      <c r="AB1064" s="159">
        <f t="shared" ca="1" si="56"/>
        <v>45828</v>
      </c>
    </row>
    <row r="1065" spans="1:28" s="156" customFormat="1" ht="24" customHeight="1" x14ac:dyDescent="0.2">
      <c r="A1065" s="157" t="str">
        <f t="shared" si="54"/>
        <v>MRC01</v>
      </c>
      <c r="B1065" s="145" t="str">
        <f>IF(TABLAINV[[#This Row],[Z]]="","",D1065&amp;"."&amp;TEXT(E1065,"000")&amp;"."&amp;TEXT(F1065,"000")&amp;"."&amp;TEXT(G1065,"000"))</f>
        <v>MR.C01.161.002</v>
      </c>
      <c r="C1065" s="146"/>
      <c r="D1065" s="147" t="s">
        <v>95</v>
      </c>
      <c r="E1065" s="147" t="s">
        <v>96</v>
      </c>
      <c r="F1065" s="147">
        <v>161</v>
      </c>
      <c r="G1065" s="147">
        <v>2</v>
      </c>
      <c r="H1065" s="147">
        <v>755919</v>
      </c>
      <c r="I1065" s="147" t="s">
        <v>292</v>
      </c>
      <c r="J1065" s="158">
        <v>18</v>
      </c>
      <c r="K1065" s="147" t="s">
        <v>64</v>
      </c>
      <c r="L1065" s="148" t="s">
        <v>113</v>
      </c>
      <c r="M1065" s="147" t="s">
        <v>99</v>
      </c>
      <c r="N1065" s="146" t="s">
        <v>91</v>
      </c>
      <c r="O1065" s="146">
        <v>18</v>
      </c>
      <c r="P1065" s="148">
        <v>18</v>
      </c>
      <c r="Q1065" s="148"/>
      <c r="R1065" s="147"/>
      <c r="S1065" s="149">
        <f>TABLAINV[[#This Row],[Conteo Físico]]-TABLAINV[[#This Row],[Cant. UND]]</f>
        <v>0</v>
      </c>
      <c r="T10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5" s="150" t="str">
        <f>IFERROR(IF(MOD(TABLAINV[[#This Row],[C]],2)=0,"PAR","IMPAR"),"Zona")</f>
        <v>IMPAR</v>
      </c>
      <c r="W1065" s="151"/>
      <c r="X1065" s="152">
        <f>IFERROR(IF(TABLAINV[[#This Row],[Cant. UND]]=0,TABLAINV[[#This Row],[PMV]]*TABLAINV[[#This Row],[Conteo Físico]],TABLAINV[[#This Row],[PMV]]*TABLAINV[[#This Row],[Cant. UND]]),0)</f>
        <v>0</v>
      </c>
      <c r="Y1065" s="152">
        <f>IFERROR(ABS(TABLAINV[[#This Row],[PMV]]*TABLAINV[[#This Row],[Diferencia]]),0)</f>
        <v>0</v>
      </c>
      <c r="Z1065" s="153">
        <f>IFERROR(VLOOKUP(TABLAINV[[#This Row],[Codigo Estado]],unds!O:P,2,0),"PEND.")</f>
        <v>2001</v>
      </c>
      <c r="AA1065" s="153" t="str">
        <f t="shared" si="55"/>
        <v>CD09</v>
      </c>
      <c r="AB1065" s="159">
        <f t="shared" ca="1" si="56"/>
        <v>45828</v>
      </c>
    </row>
    <row r="1066" spans="1:28" s="156" customFormat="1" ht="24" customHeight="1" x14ac:dyDescent="0.2">
      <c r="A1066" s="157" t="str">
        <f t="shared" si="54"/>
        <v>MRC01</v>
      </c>
      <c r="B1066" s="145" t="str">
        <f>IF(TABLAINV[[#This Row],[Z]]="","",D1066&amp;"."&amp;TEXT(E1066,"000")&amp;"."&amp;TEXT(F1066,"000")&amp;"."&amp;TEXT(G1066,"000"))</f>
        <v>MR.C01.161.002</v>
      </c>
      <c r="C1066" s="146"/>
      <c r="D1066" s="147" t="s">
        <v>95</v>
      </c>
      <c r="E1066" s="147" t="s">
        <v>96</v>
      </c>
      <c r="F1066" s="147">
        <v>161</v>
      </c>
      <c r="G1066" s="147">
        <v>2</v>
      </c>
      <c r="H1066" s="147">
        <v>961177</v>
      </c>
      <c r="I1066" s="147" t="s">
        <v>309</v>
      </c>
      <c r="J1066" s="158">
        <v>6</v>
      </c>
      <c r="K1066" s="147" t="s">
        <v>64</v>
      </c>
      <c r="L1066" s="148" t="s">
        <v>115</v>
      </c>
      <c r="M1066" s="147" t="s">
        <v>99</v>
      </c>
      <c r="N1066" s="146" t="s">
        <v>91</v>
      </c>
      <c r="O1066" s="146">
        <v>6</v>
      </c>
      <c r="P1066" s="148">
        <v>6</v>
      </c>
      <c r="Q1066" s="148"/>
      <c r="R1066" s="147"/>
      <c r="S1066" s="149">
        <f>TABLAINV[[#This Row],[Conteo Físico]]-TABLAINV[[#This Row],[Cant. UND]]</f>
        <v>0</v>
      </c>
      <c r="T10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6" s="150" t="str">
        <f>IFERROR(IF(MOD(TABLAINV[[#This Row],[C]],2)=0,"PAR","IMPAR"),"Zona")</f>
        <v>IMPAR</v>
      </c>
      <c r="W1066" s="151"/>
      <c r="X1066" s="152">
        <f>IFERROR(IF(TABLAINV[[#This Row],[Cant. UND]]=0,TABLAINV[[#This Row],[PMV]]*TABLAINV[[#This Row],[Conteo Físico]],TABLAINV[[#This Row],[PMV]]*TABLAINV[[#This Row],[Cant. UND]]),0)</f>
        <v>0</v>
      </c>
      <c r="Y1066" s="152">
        <f>IFERROR(ABS(TABLAINV[[#This Row],[PMV]]*TABLAINV[[#This Row],[Diferencia]]),0)</f>
        <v>0</v>
      </c>
      <c r="Z1066" s="153">
        <f>IFERROR(VLOOKUP(TABLAINV[[#This Row],[Codigo Estado]],unds!O:P,2,0),"PEND.")</f>
        <v>2001</v>
      </c>
      <c r="AA1066" s="153" t="str">
        <f t="shared" si="55"/>
        <v>CD09</v>
      </c>
      <c r="AB1066" s="159">
        <f t="shared" ca="1" si="56"/>
        <v>45828</v>
      </c>
    </row>
    <row r="1067" spans="1:28" s="156" customFormat="1" ht="24" customHeight="1" x14ac:dyDescent="0.2">
      <c r="A1067" s="157" t="str">
        <f t="shared" si="54"/>
        <v>MRC01</v>
      </c>
      <c r="B1067" s="145" t="str">
        <f>IF(TABLAINV[[#This Row],[Z]]="","",D1067&amp;"."&amp;TEXT(E1067,"000")&amp;"."&amp;TEXT(F1067,"000")&amp;"."&amp;TEXT(G1067,"000"))</f>
        <v>MR.C01.161.003</v>
      </c>
      <c r="C1067" s="146"/>
      <c r="D1067" s="147" t="s">
        <v>95</v>
      </c>
      <c r="E1067" s="147" t="s">
        <v>96</v>
      </c>
      <c r="F1067" s="147">
        <v>161</v>
      </c>
      <c r="G1067" s="147">
        <v>3</v>
      </c>
      <c r="H1067" s="147">
        <v>1015689</v>
      </c>
      <c r="I1067" s="147" t="s">
        <v>248</v>
      </c>
      <c r="J1067" s="158">
        <v>72</v>
      </c>
      <c r="K1067" s="147" t="s">
        <v>64</v>
      </c>
      <c r="L1067" s="148" t="s">
        <v>98</v>
      </c>
      <c r="M1067" s="147" t="s">
        <v>99</v>
      </c>
      <c r="N1067" s="146" t="s">
        <v>91</v>
      </c>
      <c r="O1067" s="146">
        <v>72</v>
      </c>
      <c r="P1067" s="148">
        <v>72</v>
      </c>
      <c r="Q1067" s="148"/>
      <c r="R1067" s="147"/>
      <c r="S1067" s="149">
        <f>TABLAINV[[#This Row],[Conteo Físico]]-TABLAINV[[#This Row],[Cant. UND]]</f>
        <v>0</v>
      </c>
      <c r="T10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7" s="150" t="str">
        <f>IFERROR(IF(MOD(TABLAINV[[#This Row],[C]],2)=0,"PAR","IMPAR"),"Zona")</f>
        <v>IMPAR</v>
      </c>
      <c r="W1067" s="151"/>
      <c r="X1067" s="152">
        <f>IFERROR(IF(TABLAINV[[#This Row],[Cant. UND]]=0,TABLAINV[[#This Row],[PMV]]*TABLAINV[[#This Row],[Conteo Físico]],TABLAINV[[#This Row],[PMV]]*TABLAINV[[#This Row],[Cant. UND]]),0)</f>
        <v>0</v>
      </c>
      <c r="Y1067" s="152">
        <f>IFERROR(ABS(TABLAINV[[#This Row],[PMV]]*TABLAINV[[#This Row],[Diferencia]]),0)</f>
        <v>0</v>
      </c>
      <c r="Z1067" s="153">
        <f>IFERROR(VLOOKUP(TABLAINV[[#This Row],[Codigo Estado]],unds!O:P,2,0),"PEND.")</f>
        <v>2001</v>
      </c>
      <c r="AA1067" s="153" t="str">
        <f t="shared" si="55"/>
        <v>CD09</v>
      </c>
      <c r="AB1067" s="159">
        <f t="shared" ca="1" si="56"/>
        <v>45828</v>
      </c>
    </row>
    <row r="1068" spans="1:28" s="156" customFormat="1" ht="24" customHeight="1" x14ac:dyDescent="0.2">
      <c r="A1068" s="157" t="str">
        <f t="shared" si="54"/>
        <v>MRC01</v>
      </c>
      <c r="B1068" s="145" t="str">
        <f>IF(TABLAINV[[#This Row],[Z]]="","",D1068&amp;"."&amp;TEXT(E1068,"000")&amp;"."&amp;TEXT(F1068,"000")&amp;"."&amp;TEXT(G1068,"000"))</f>
        <v>MR.C01.161.003</v>
      </c>
      <c r="C1068" s="146"/>
      <c r="D1068" s="147" t="s">
        <v>95</v>
      </c>
      <c r="E1068" s="147" t="s">
        <v>96</v>
      </c>
      <c r="F1068" s="147">
        <v>161</v>
      </c>
      <c r="G1068" s="147">
        <v>3</v>
      </c>
      <c r="H1068" s="147">
        <v>4989</v>
      </c>
      <c r="I1068" s="147" t="s">
        <v>255</v>
      </c>
      <c r="J1068" s="158">
        <v>10</v>
      </c>
      <c r="K1068" s="147" t="s">
        <v>64</v>
      </c>
      <c r="L1068" s="148" t="s">
        <v>256</v>
      </c>
      <c r="M1068" s="147" t="s">
        <v>111</v>
      </c>
      <c r="N1068" s="146" t="s">
        <v>91</v>
      </c>
      <c r="O1068" s="146">
        <v>10</v>
      </c>
      <c r="P1068" s="148">
        <v>10</v>
      </c>
      <c r="Q1068" s="148"/>
      <c r="R1068" s="147"/>
      <c r="S1068" s="149">
        <f>TABLAINV[[#This Row],[Conteo Físico]]-TABLAINV[[#This Row],[Cant. UND]]</f>
        <v>0</v>
      </c>
      <c r="T10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8" s="150" t="str">
        <f>IFERROR(IF(MOD(TABLAINV[[#This Row],[C]],2)=0,"PAR","IMPAR"),"Zona")</f>
        <v>IMPAR</v>
      </c>
      <c r="W1068" s="151"/>
      <c r="X1068" s="152">
        <f>IFERROR(IF(TABLAINV[[#This Row],[Cant. UND]]=0,TABLAINV[[#This Row],[PMV]]*TABLAINV[[#This Row],[Conteo Físico]],TABLAINV[[#This Row],[PMV]]*TABLAINV[[#This Row],[Cant. UND]]),0)</f>
        <v>0</v>
      </c>
      <c r="Y1068" s="152">
        <f>IFERROR(ABS(TABLAINV[[#This Row],[PMV]]*TABLAINV[[#This Row],[Diferencia]]),0)</f>
        <v>0</v>
      </c>
      <c r="Z1068" s="153">
        <f>IFERROR(VLOOKUP(TABLAINV[[#This Row],[Codigo Estado]],unds!O:P,2,0),"PEND.")</f>
        <v>2001</v>
      </c>
      <c r="AA1068" s="153" t="str">
        <f t="shared" si="55"/>
        <v>CD09</v>
      </c>
      <c r="AB1068" s="159">
        <f t="shared" ca="1" si="56"/>
        <v>45828</v>
      </c>
    </row>
    <row r="1069" spans="1:28" s="156" customFormat="1" ht="24" customHeight="1" x14ac:dyDescent="0.2">
      <c r="A1069" s="157" t="str">
        <f t="shared" si="54"/>
        <v>MRC01</v>
      </c>
      <c r="B1069" s="145" t="str">
        <f>IF(TABLAINV[[#This Row],[Z]]="","",D1069&amp;"."&amp;TEXT(E1069,"000")&amp;"."&amp;TEXT(F1069,"000")&amp;"."&amp;TEXT(G1069,"000"))</f>
        <v>MR.C01.161.003</v>
      </c>
      <c r="C1069" s="146"/>
      <c r="D1069" s="147" t="s">
        <v>95</v>
      </c>
      <c r="E1069" s="147" t="s">
        <v>96</v>
      </c>
      <c r="F1069" s="147">
        <v>161</v>
      </c>
      <c r="G1069" s="147">
        <v>3</v>
      </c>
      <c r="H1069" s="147">
        <v>533047004</v>
      </c>
      <c r="I1069" s="147" t="s">
        <v>310</v>
      </c>
      <c r="J1069" s="158">
        <v>18</v>
      </c>
      <c r="K1069" s="147" t="s">
        <v>64</v>
      </c>
      <c r="L1069" s="148" t="s">
        <v>108</v>
      </c>
      <c r="M1069" s="147" t="s">
        <v>99</v>
      </c>
      <c r="N1069" s="146" t="s">
        <v>91</v>
      </c>
      <c r="O1069" s="146">
        <v>18</v>
      </c>
      <c r="P1069" s="148">
        <v>18</v>
      </c>
      <c r="Q1069" s="148"/>
      <c r="R1069" s="147"/>
      <c r="S1069" s="149">
        <f>TABLAINV[[#This Row],[Conteo Físico]]-TABLAINV[[#This Row],[Cant. UND]]</f>
        <v>0</v>
      </c>
      <c r="T10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9" s="150" t="str">
        <f>IFERROR(IF(MOD(TABLAINV[[#This Row],[C]],2)=0,"PAR","IMPAR"),"Zona")</f>
        <v>IMPAR</v>
      </c>
      <c r="W1069" s="151"/>
      <c r="X1069" s="152">
        <f>IFERROR(IF(TABLAINV[[#This Row],[Cant. UND]]=0,TABLAINV[[#This Row],[PMV]]*TABLAINV[[#This Row],[Conteo Físico]],TABLAINV[[#This Row],[PMV]]*TABLAINV[[#This Row],[Cant. UND]]),0)</f>
        <v>0</v>
      </c>
      <c r="Y1069" s="152">
        <f>IFERROR(ABS(TABLAINV[[#This Row],[PMV]]*TABLAINV[[#This Row],[Diferencia]]),0)</f>
        <v>0</v>
      </c>
      <c r="Z1069" s="153">
        <f>IFERROR(VLOOKUP(TABLAINV[[#This Row],[Codigo Estado]],unds!O:P,2,0),"PEND.")</f>
        <v>2001</v>
      </c>
      <c r="AA1069" s="153" t="str">
        <f t="shared" si="55"/>
        <v>CD09</v>
      </c>
      <c r="AB1069" s="159">
        <f t="shared" ca="1" si="56"/>
        <v>45828</v>
      </c>
    </row>
    <row r="1070" spans="1:28" s="156" customFormat="1" ht="24" customHeight="1" x14ac:dyDescent="0.2">
      <c r="A1070" s="157" t="str">
        <f t="shared" si="54"/>
        <v>MRC01</v>
      </c>
      <c r="B1070" s="145" t="str">
        <f>IF(TABLAINV[[#This Row],[Z]]="","",D1070&amp;"."&amp;TEXT(E1070,"000")&amp;"."&amp;TEXT(F1070,"000")&amp;"."&amp;TEXT(G1070,"000"))</f>
        <v>MR.C01.161.003</v>
      </c>
      <c r="C1070" s="146"/>
      <c r="D1070" s="147" t="s">
        <v>95</v>
      </c>
      <c r="E1070" s="147" t="s">
        <v>96</v>
      </c>
      <c r="F1070" s="147">
        <v>161</v>
      </c>
      <c r="G1070" s="147">
        <v>3</v>
      </c>
      <c r="H1070" s="147">
        <v>947250</v>
      </c>
      <c r="I1070" s="147" t="s">
        <v>311</v>
      </c>
      <c r="J1070" s="158">
        <v>18</v>
      </c>
      <c r="K1070" s="147" t="s">
        <v>64</v>
      </c>
      <c r="L1070" s="148" t="s">
        <v>98</v>
      </c>
      <c r="M1070" s="147" t="s">
        <v>99</v>
      </c>
      <c r="N1070" s="146" t="s">
        <v>91</v>
      </c>
      <c r="O1070" s="146">
        <v>18</v>
      </c>
      <c r="P1070" s="148">
        <v>18</v>
      </c>
      <c r="Q1070" s="148"/>
      <c r="R1070" s="147"/>
      <c r="S1070" s="149">
        <f>TABLAINV[[#This Row],[Conteo Físico]]-TABLAINV[[#This Row],[Cant. UND]]</f>
        <v>0</v>
      </c>
      <c r="T10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0" s="150" t="str">
        <f>IFERROR(IF(MOD(TABLAINV[[#This Row],[C]],2)=0,"PAR","IMPAR"),"Zona")</f>
        <v>IMPAR</v>
      </c>
      <c r="W1070" s="151"/>
      <c r="X1070" s="152">
        <f>IFERROR(IF(TABLAINV[[#This Row],[Cant. UND]]=0,TABLAINV[[#This Row],[PMV]]*TABLAINV[[#This Row],[Conteo Físico]],TABLAINV[[#This Row],[PMV]]*TABLAINV[[#This Row],[Cant. UND]]),0)</f>
        <v>0</v>
      </c>
      <c r="Y1070" s="152">
        <f>IFERROR(ABS(TABLAINV[[#This Row],[PMV]]*TABLAINV[[#This Row],[Diferencia]]),0)</f>
        <v>0</v>
      </c>
      <c r="Z1070" s="153">
        <f>IFERROR(VLOOKUP(TABLAINV[[#This Row],[Codigo Estado]],unds!O:P,2,0),"PEND.")</f>
        <v>2001</v>
      </c>
      <c r="AA1070" s="153" t="str">
        <f t="shared" si="55"/>
        <v>CD09</v>
      </c>
      <c r="AB1070" s="159">
        <f t="shared" ca="1" si="56"/>
        <v>45828</v>
      </c>
    </row>
    <row r="1071" spans="1:28" s="156" customFormat="1" ht="24" customHeight="1" x14ac:dyDescent="0.2">
      <c r="A1071" s="157" t="str">
        <f t="shared" si="54"/>
        <v>MRC01</v>
      </c>
      <c r="B1071" s="145" t="str">
        <f>IF(TABLAINV[[#This Row],[Z]]="","",D1071&amp;"."&amp;TEXT(E1071,"000")&amp;"."&amp;TEXT(F1071,"000")&amp;"."&amp;TEXT(G1071,"000"))</f>
        <v>MR.C01.161.003</v>
      </c>
      <c r="C1071" s="146"/>
      <c r="D1071" s="147" t="s">
        <v>95</v>
      </c>
      <c r="E1071" s="147" t="s">
        <v>96</v>
      </c>
      <c r="F1071" s="147">
        <v>161</v>
      </c>
      <c r="G1071" s="147">
        <v>3</v>
      </c>
      <c r="H1071" s="147">
        <v>954239004</v>
      </c>
      <c r="I1071" s="147" t="s">
        <v>312</v>
      </c>
      <c r="J1071" s="158">
        <v>7</v>
      </c>
      <c r="K1071" s="147" t="s">
        <v>64</v>
      </c>
      <c r="L1071" s="148" t="s">
        <v>233</v>
      </c>
      <c r="M1071" s="147" t="s">
        <v>99</v>
      </c>
      <c r="N1071" s="146" t="s">
        <v>91</v>
      </c>
      <c r="O1071" s="146">
        <v>7</v>
      </c>
      <c r="P1071" s="148">
        <v>7</v>
      </c>
      <c r="Q1071" s="148"/>
      <c r="R1071" s="147"/>
      <c r="S1071" s="149">
        <f>TABLAINV[[#This Row],[Conteo Físico]]-TABLAINV[[#This Row],[Cant. UND]]</f>
        <v>0</v>
      </c>
      <c r="T10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1" s="150" t="str">
        <f>IFERROR(IF(MOD(TABLAINV[[#This Row],[C]],2)=0,"PAR","IMPAR"),"Zona")</f>
        <v>IMPAR</v>
      </c>
      <c r="W1071" s="151"/>
      <c r="X1071" s="152">
        <f>IFERROR(IF(TABLAINV[[#This Row],[Cant. UND]]=0,TABLAINV[[#This Row],[PMV]]*TABLAINV[[#This Row],[Conteo Físico]],TABLAINV[[#This Row],[PMV]]*TABLAINV[[#This Row],[Cant. UND]]),0)</f>
        <v>0</v>
      </c>
      <c r="Y1071" s="152">
        <f>IFERROR(ABS(TABLAINV[[#This Row],[PMV]]*TABLAINV[[#This Row],[Diferencia]]),0)</f>
        <v>0</v>
      </c>
      <c r="Z1071" s="153">
        <f>IFERROR(VLOOKUP(TABLAINV[[#This Row],[Codigo Estado]],unds!O:P,2,0),"PEND.")</f>
        <v>2001</v>
      </c>
      <c r="AA1071" s="153" t="str">
        <f t="shared" si="55"/>
        <v>CD09</v>
      </c>
      <c r="AB1071" s="159">
        <f t="shared" ca="1" si="56"/>
        <v>45828</v>
      </c>
    </row>
    <row r="1072" spans="1:28" s="156" customFormat="1" ht="24" customHeight="1" x14ac:dyDescent="0.2">
      <c r="A1072" s="157" t="str">
        <f t="shared" si="54"/>
        <v>MRC01</v>
      </c>
      <c r="B1072" s="145" t="str">
        <f>IF(TABLAINV[[#This Row],[Z]]="","",D1072&amp;"."&amp;TEXT(E1072,"000")&amp;"."&amp;TEXT(F1072,"000")&amp;"."&amp;TEXT(G1072,"000"))</f>
        <v>MR.C01.162.001</v>
      </c>
      <c r="C1072" s="146"/>
      <c r="D1072" s="147" t="s">
        <v>95</v>
      </c>
      <c r="E1072" s="147" t="s">
        <v>96</v>
      </c>
      <c r="F1072" s="147">
        <v>162</v>
      </c>
      <c r="G1072" s="147">
        <v>1</v>
      </c>
      <c r="H1072" s="147">
        <v>1030709</v>
      </c>
      <c r="I1072" s="147" t="s">
        <v>313</v>
      </c>
      <c r="J1072" s="158">
        <v>3</v>
      </c>
      <c r="K1072" s="147" t="s">
        <v>64</v>
      </c>
      <c r="L1072" s="148" t="s">
        <v>98</v>
      </c>
      <c r="M1072" s="147" t="s">
        <v>99</v>
      </c>
      <c r="N1072" s="146" t="s">
        <v>91</v>
      </c>
      <c r="O1072" s="146">
        <v>3</v>
      </c>
      <c r="P1072" s="148">
        <v>3</v>
      </c>
      <c r="Q1072" s="148"/>
      <c r="R1072" s="147"/>
      <c r="S1072" s="149">
        <f>TABLAINV[[#This Row],[Conteo Físico]]-TABLAINV[[#This Row],[Cant. UND]]</f>
        <v>0</v>
      </c>
      <c r="T10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2" s="150" t="str">
        <f>IFERROR(IF(MOD(TABLAINV[[#This Row],[C]],2)=0,"PAR","IMPAR"),"Zona")</f>
        <v>PAR</v>
      </c>
      <c r="W1072" s="151"/>
      <c r="X1072" s="152">
        <f>IFERROR(IF(TABLAINV[[#This Row],[Cant. UND]]=0,TABLAINV[[#This Row],[PMV]]*TABLAINV[[#This Row],[Conteo Físico]],TABLAINV[[#This Row],[PMV]]*TABLAINV[[#This Row],[Cant. UND]]),0)</f>
        <v>0</v>
      </c>
      <c r="Y1072" s="152">
        <f>IFERROR(ABS(TABLAINV[[#This Row],[PMV]]*TABLAINV[[#This Row],[Diferencia]]),0)</f>
        <v>0</v>
      </c>
      <c r="Z1072" s="153">
        <f>IFERROR(VLOOKUP(TABLAINV[[#This Row],[Codigo Estado]],unds!O:P,2,0),"PEND.")</f>
        <v>2001</v>
      </c>
      <c r="AA1072" s="153" t="str">
        <f t="shared" si="55"/>
        <v>CD09</v>
      </c>
      <c r="AB1072" s="159">
        <f t="shared" ca="1" si="56"/>
        <v>45828</v>
      </c>
    </row>
    <row r="1073" spans="1:28" s="156" customFormat="1" ht="24" customHeight="1" x14ac:dyDescent="0.2">
      <c r="A1073" s="157" t="str">
        <f t="shared" si="54"/>
        <v>MRC01</v>
      </c>
      <c r="B1073" s="145" t="str">
        <f>IF(TABLAINV[[#This Row],[Z]]="","",D1073&amp;"."&amp;TEXT(E1073,"000")&amp;"."&amp;TEXT(F1073,"000")&amp;"."&amp;TEXT(G1073,"000"))</f>
        <v>MR.C01.167.001</v>
      </c>
      <c r="C1073" s="146"/>
      <c r="D1073" s="147" t="s">
        <v>95</v>
      </c>
      <c r="E1073" s="147" t="s">
        <v>96</v>
      </c>
      <c r="F1073" s="147">
        <v>167</v>
      </c>
      <c r="G1073" s="147">
        <v>1</v>
      </c>
      <c r="H1073" s="147">
        <v>314892</v>
      </c>
      <c r="I1073" s="147" t="s">
        <v>314</v>
      </c>
      <c r="J1073" s="158">
        <v>6</v>
      </c>
      <c r="K1073" s="147" t="s">
        <v>64</v>
      </c>
      <c r="L1073" s="148" t="s">
        <v>115</v>
      </c>
      <c r="M1073" s="147" t="s">
        <v>99</v>
      </c>
      <c r="N1073" s="146" t="s">
        <v>91</v>
      </c>
      <c r="O1073" s="146">
        <v>6</v>
      </c>
      <c r="P1073" s="148">
        <v>6</v>
      </c>
      <c r="Q1073" s="148"/>
      <c r="R1073" s="147"/>
      <c r="S1073" s="149">
        <f>TABLAINV[[#This Row],[Conteo Físico]]-TABLAINV[[#This Row],[Cant. UND]]</f>
        <v>0</v>
      </c>
      <c r="T10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3" s="150" t="str">
        <f>IFERROR(IF(MOD(TABLAINV[[#This Row],[C]],2)=0,"PAR","IMPAR"),"Zona")</f>
        <v>IMPAR</v>
      </c>
      <c r="W1073" s="151"/>
      <c r="X1073" s="152">
        <f>IFERROR(IF(TABLAINV[[#This Row],[Cant. UND]]=0,TABLAINV[[#This Row],[PMV]]*TABLAINV[[#This Row],[Conteo Físico]],TABLAINV[[#This Row],[PMV]]*TABLAINV[[#This Row],[Cant. UND]]),0)</f>
        <v>0</v>
      </c>
      <c r="Y1073" s="152">
        <f>IFERROR(ABS(TABLAINV[[#This Row],[PMV]]*TABLAINV[[#This Row],[Diferencia]]),0)</f>
        <v>0</v>
      </c>
      <c r="Z1073" s="153">
        <f>IFERROR(VLOOKUP(TABLAINV[[#This Row],[Codigo Estado]],unds!O:P,2,0),"PEND.")</f>
        <v>2001</v>
      </c>
      <c r="AA1073" s="153" t="str">
        <f t="shared" si="55"/>
        <v>CD09</v>
      </c>
      <c r="AB1073" s="159">
        <f t="shared" ca="1" si="56"/>
        <v>45828</v>
      </c>
    </row>
    <row r="1074" spans="1:28" s="156" customFormat="1" ht="24" customHeight="1" x14ac:dyDescent="0.2">
      <c r="A1074" s="157" t="str">
        <f t="shared" si="54"/>
        <v>MRC01</v>
      </c>
      <c r="B1074" s="145" t="str">
        <f>IF(TABLAINV[[#This Row],[Z]]="","",D1074&amp;"."&amp;TEXT(E1074,"000")&amp;"."&amp;TEXT(F1074,"000")&amp;"."&amp;TEXT(G1074,"000"))</f>
        <v>MR.C01.167.001</v>
      </c>
      <c r="C1074" s="146"/>
      <c r="D1074" s="147" t="s">
        <v>95</v>
      </c>
      <c r="E1074" s="147" t="s">
        <v>96</v>
      </c>
      <c r="F1074" s="147">
        <v>167</v>
      </c>
      <c r="G1074" s="147">
        <v>1</v>
      </c>
      <c r="H1074" s="147">
        <v>3286</v>
      </c>
      <c r="I1074" s="147" t="s">
        <v>109</v>
      </c>
      <c r="J1074" s="158">
        <v>12</v>
      </c>
      <c r="K1074" s="147" t="s">
        <v>64</v>
      </c>
      <c r="L1074" s="148" t="s">
        <v>110</v>
      </c>
      <c r="M1074" s="147" t="s">
        <v>111</v>
      </c>
      <c r="N1074" s="146" t="s">
        <v>91</v>
      </c>
      <c r="O1074" s="146">
        <v>12</v>
      </c>
      <c r="P1074" s="148">
        <v>12</v>
      </c>
      <c r="Q1074" s="148"/>
      <c r="R1074" s="147"/>
      <c r="S1074" s="149">
        <f>TABLAINV[[#This Row],[Conteo Físico]]-TABLAINV[[#This Row],[Cant. UND]]</f>
        <v>0</v>
      </c>
      <c r="T10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4" s="150" t="str">
        <f>IFERROR(IF(MOD(TABLAINV[[#This Row],[C]],2)=0,"PAR","IMPAR"),"Zona")</f>
        <v>IMPAR</v>
      </c>
      <c r="W1074" s="151"/>
      <c r="X1074" s="152">
        <f>IFERROR(IF(TABLAINV[[#This Row],[Cant. UND]]=0,TABLAINV[[#This Row],[PMV]]*TABLAINV[[#This Row],[Conteo Físico]],TABLAINV[[#This Row],[PMV]]*TABLAINV[[#This Row],[Cant. UND]]),0)</f>
        <v>0</v>
      </c>
      <c r="Y1074" s="152">
        <f>IFERROR(ABS(TABLAINV[[#This Row],[PMV]]*TABLAINV[[#This Row],[Diferencia]]),0)</f>
        <v>0</v>
      </c>
      <c r="Z1074" s="153">
        <f>IFERROR(VLOOKUP(TABLAINV[[#This Row],[Codigo Estado]],unds!O:P,2,0),"PEND.")</f>
        <v>2001</v>
      </c>
      <c r="AA1074" s="153" t="str">
        <f t="shared" si="55"/>
        <v>CD09</v>
      </c>
      <c r="AB1074" s="159">
        <f t="shared" ca="1" si="56"/>
        <v>45828</v>
      </c>
    </row>
    <row r="1075" spans="1:28" s="156" customFormat="1" ht="24" customHeight="1" x14ac:dyDescent="0.2">
      <c r="A1075" s="157" t="str">
        <f t="shared" si="54"/>
        <v>MRC01</v>
      </c>
      <c r="B1075" s="145" t="str">
        <f>IF(TABLAINV[[#This Row],[Z]]="","",D1075&amp;"."&amp;TEXT(E1075,"000")&amp;"."&amp;TEXT(F1075,"000")&amp;"."&amp;TEXT(G1075,"000"))</f>
        <v>MR.C01.167.001</v>
      </c>
      <c r="C1075" s="146"/>
      <c r="D1075" s="147" t="s">
        <v>95</v>
      </c>
      <c r="E1075" s="147" t="s">
        <v>96</v>
      </c>
      <c r="F1075" s="147">
        <v>167</v>
      </c>
      <c r="G1075" s="147">
        <v>1</v>
      </c>
      <c r="H1075" s="147">
        <v>774201</v>
      </c>
      <c r="I1075" s="147" t="s">
        <v>315</v>
      </c>
      <c r="J1075" s="158">
        <v>6</v>
      </c>
      <c r="K1075" s="147" t="s">
        <v>64</v>
      </c>
      <c r="L1075" s="148" t="s">
        <v>115</v>
      </c>
      <c r="M1075" s="147" t="s">
        <v>99</v>
      </c>
      <c r="N1075" s="146" t="s">
        <v>91</v>
      </c>
      <c r="O1075" s="146">
        <v>6</v>
      </c>
      <c r="P1075" s="148">
        <v>6</v>
      </c>
      <c r="Q1075" s="148"/>
      <c r="R1075" s="147"/>
      <c r="S1075" s="149">
        <f>TABLAINV[[#This Row],[Conteo Físico]]-TABLAINV[[#This Row],[Cant. UND]]</f>
        <v>0</v>
      </c>
      <c r="T10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5" s="150" t="str">
        <f>IFERROR(IF(MOD(TABLAINV[[#This Row],[C]],2)=0,"PAR","IMPAR"),"Zona")</f>
        <v>IMPAR</v>
      </c>
      <c r="W1075" s="151"/>
      <c r="X1075" s="152">
        <f>IFERROR(IF(TABLAINV[[#This Row],[Cant. UND]]=0,TABLAINV[[#This Row],[PMV]]*TABLAINV[[#This Row],[Conteo Físico]],TABLAINV[[#This Row],[PMV]]*TABLAINV[[#This Row],[Cant. UND]]),0)</f>
        <v>0</v>
      </c>
      <c r="Y1075" s="152">
        <f>IFERROR(ABS(TABLAINV[[#This Row],[PMV]]*TABLAINV[[#This Row],[Diferencia]]),0)</f>
        <v>0</v>
      </c>
      <c r="Z1075" s="153">
        <f>IFERROR(VLOOKUP(TABLAINV[[#This Row],[Codigo Estado]],unds!O:P,2,0),"PEND.")</f>
        <v>2001</v>
      </c>
      <c r="AA1075" s="153" t="str">
        <f t="shared" si="55"/>
        <v>CD09</v>
      </c>
      <c r="AB1075" s="159">
        <f t="shared" ca="1" si="56"/>
        <v>45828</v>
      </c>
    </row>
    <row r="1076" spans="1:28" s="156" customFormat="1" ht="24" customHeight="1" x14ac:dyDescent="0.2">
      <c r="A1076" s="157" t="str">
        <f t="shared" si="54"/>
        <v>MRC01</v>
      </c>
      <c r="B1076" s="145" t="str">
        <f>IF(TABLAINV[[#This Row],[Z]]="","",D1076&amp;"."&amp;TEXT(E1076,"000")&amp;"."&amp;TEXT(F1076,"000")&amp;"."&amp;TEXT(G1076,"000"))</f>
        <v>MR.C01.167.002</v>
      </c>
      <c r="C1076" s="146"/>
      <c r="D1076" s="147" t="s">
        <v>95</v>
      </c>
      <c r="E1076" s="147" t="s">
        <v>96</v>
      </c>
      <c r="F1076" s="147">
        <v>167</v>
      </c>
      <c r="G1076" s="147">
        <v>2</v>
      </c>
      <c r="H1076" s="147">
        <v>252914</v>
      </c>
      <c r="I1076" s="147" t="s">
        <v>316</v>
      </c>
      <c r="J1076" s="158">
        <v>6</v>
      </c>
      <c r="K1076" s="147" t="s">
        <v>64</v>
      </c>
      <c r="L1076" s="148" t="s">
        <v>110</v>
      </c>
      <c r="M1076" s="147" t="s">
        <v>135</v>
      </c>
      <c r="N1076" s="146" t="s">
        <v>91</v>
      </c>
      <c r="O1076" s="146">
        <v>6</v>
      </c>
      <c r="P1076" s="148">
        <v>6</v>
      </c>
      <c r="Q1076" s="148"/>
      <c r="R1076" s="147"/>
      <c r="S1076" s="149">
        <f>TABLAINV[[#This Row],[Conteo Físico]]-TABLAINV[[#This Row],[Cant. UND]]</f>
        <v>0</v>
      </c>
      <c r="T10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6" s="150" t="str">
        <f>IFERROR(IF(MOD(TABLAINV[[#This Row],[C]],2)=0,"PAR","IMPAR"),"Zona")</f>
        <v>IMPAR</v>
      </c>
      <c r="W1076" s="151"/>
      <c r="X1076" s="152">
        <f>IFERROR(IF(TABLAINV[[#This Row],[Cant. UND]]=0,TABLAINV[[#This Row],[PMV]]*TABLAINV[[#This Row],[Conteo Físico]],TABLAINV[[#This Row],[PMV]]*TABLAINV[[#This Row],[Cant. UND]]),0)</f>
        <v>0</v>
      </c>
      <c r="Y1076" s="152">
        <f>IFERROR(ABS(TABLAINV[[#This Row],[PMV]]*TABLAINV[[#This Row],[Diferencia]]),0)</f>
        <v>0</v>
      </c>
      <c r="Z1076" s="153">
        <f>IFERROR(VLOOKUP(TABLAINV[[#This Row],[Codigo Estado]],unds!O:P,2,0),"PEND.")</f>
        <v>2001</v>
      </c>
      <c r="AA1076" s="153" t="str">
        <f t="shared" si="55"/>
        <v>CD09</v>
      </c>
      <c r="AB1076" s="159">
        <f t="shared" ca="1" si="56"/>
        <v>45828</v>
      </c>
    </row>
    <row r="1077" spans="1:28" s="156" customFormat="1" ht="24" customHeight="1" x14ac:dyDescent="0.2">
      <c r="A1077" s="157" t="str">
        <f t="shared" si="54"/>
        <v>MRC01</v>
      </c>
      <c r="B1077" s="145" t="str">
        <f>IF(TABLAINV[[#This Row],[Z]]="","",D1077&amp;"."&amp;TEXT(E1077,"000")&amp;"."&amp;TEXT(F1077,"000")&amp;"."&amp;TEXT(G1077,"000"))</f>
        <v>MR.C01.167.002</v>
      </c>
      <c r="C1077" s="146"/>
      <c r="D1077" s="147" t="s">
        <v>95</v>
      </c>
      <c r="E1077" s="147" t="s">
        <v>96</v>
      </c>
      <c r="F1077" s="147">
        <v>167</v>
      </c>
      <c r="G1077" s="147">
        <v>2</v>
      </c>
      <c r="H1077" s="147">
        <v>355400</v>
      </c>
      <c r="I1077" s="147" t="s">
        <v>295</v>
      </c>
      <c r="J1077" s="158">
        <v>14</v>
      </c>
      <c r="K1077" s="147" t="s">
        <v>64</v>
      </c>
      <c r="L1077" s="148" t="s">
        <v>113</v>
      </c>
      <c r="M1077" s="147" t="s">
        <v>99</v>
      </c>
      <c r="N1077" s="146" t="s">
        <v>91</v>
      </c>
      <c r="O1077" s="146">
        <v>14</v>
      </c>
      <c r="P1077" s="148">
        <v>14</v>
      </c>
      <c r="Q1077" s="148"/>
      <c r="R1077" s="147"/>
      <c r="S1077" s="149">
        <f>TABLAINV[[#This Row],[Conteo Físico]]-TABLAINV[[#This Row],[Cant. UND]]</f>
        <v>0</v>
      </c>
      <c r="T10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7" s="150" t="str">
        <f>IFERROR(IF(MOD(TABLAINV[[#This Row],[C]],2)=0,"PAR","IMPAR"),"Zona")</f>
        <v>IMPAR</v>
      </c>
      <c r="W1077" s="151"/>
      <c r="X1077" s="152">
        <f>IFERROR(IF(TABLAINV[[#This Row],[Cant. UND]]=0,TABLAINV[[#This Row],[PMV]]*TABLAINV[[#This Row],[Conteo Físico]],TABLAINV[[#This Row],[PMV]]*TABLAINV[[#This Row],[Cant. UND]]),0)</f>
        <v>0</v>
      </c>
      <c r="Y1077" s="152">
        <f>IFERROR(ABS(TABLAINV[[#This Row],[PMV]]*TABLAINV[[#This Row],[Diferencia]]),0)</f>
        <v>0</v>
      </c>
      <c r="Z1077" s="153">
        <f>IFERROR(VLOOKUP(TABLAINV[[#This Row],[Codigo Estado]],unds!O:P,2,0),"PEND.")</f>
        <v>2001</v>
      </c>
      <c r="AA1077" s="153" t="str">
        <f t="shared" si="55"/>
        <v>CD09</v>
      </c>
      <c r="AB1077" s="159">
        <f t="shared" ca="1" si="56"/>
        <v>45828</v>
      </c>
    </row>
    <row r="1078" spans="1:28" s="156" customFormat="1" ht="24" customHeight="1" x14ac:dyDescent="0.2">
      <c r="A1078" s="157" t="str">
        <f t="shared" si="54"/>
        <v>MRC01</v>
      </c>
      <c r="B1078" s="145" t="str">
        <f>IF(TABLAINV[[#This Row],[Z]]="","",D1078&amp;"."&amp;TEXT(E1078,"000")&amp;"."&amp;TEXT(F1078,"000")&amp;"."&amp;TEXT(G1078,"000"))</f>
        <v>MR.C01.167.002</v>
      </c>
      <c r="C1078" s="146"/>
      <c r="D1078" s="147" t="s">
        <v>95</v>
      </c>
      <c r="E1078" s="147" t="s">
        <v>96</v>
      </c>
      <c r="F1078" s="147">
        <v>167</v>
      </c>
      <c r="G1078" s="147">
        <v>2</v>
      </c>
      <c r="H1078" s="147">
        <v>373677</v>
      </c>
      <c r="I1078" s="147" t="s">
        <v>317</v>
      </c>
      <c r="J1078" s="158">
        <v>1</v>
      </c>
      <c r="K1078" s="147" t="s">
        <v>64</v>
      </c>
      <c r="L1078" s="148" t="s">
        <v>212</v>
      </c>
      <c r="M1078" s="147" t="s">
        <v>99</v>
      </c>
      <c r="N1078" s="146" t="s">
        <v>91</v>
      </c>
      <c r="O1078" s="146">
        <v>1</v>
      </c>
      <c r="P1078" s="148">
        <v>1</v>
      </c>
      <c r="Q1078" s="148"/>
      <c r="R1078" s="147"/>
      <c r="S1078" s="149">
        <f>TABLAINV[[#This Row],[Conteo Físico]]-TABLAINV[[#This Row],[Cant. UND]]</f>
        <v>0</v>
      </c>
      <c r="T10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8" s="150" t="str">
        <f>IFERROR(IF(MOD(TABLAINV[[#This Row],[C]],2)=0,"PAR","IMPAR"),"Zona")</f>
        <v>IMPAR</v>
      </c>
      <c r="W1078" s="151"/>
      <c r="X1078" s="152">
        <f>IFERROR(IF(TABLAINV[[#This Row],[Cant. UND]]=0,TABLAINV[[#This Row],[PMV]]*TABLAINV[[#This Row],[Conteo Físico]],TABLAINV[[#This Row],[PMV]]*TABLAINV[[#This Row],[Cant. UND]]),0)</f>
        <v>0</v>
      </c>
      <c r="Y1078" s="152">
        <f>IFERROR(ABS(TABLAINV[[#This Row],[PMV]]*TABLAINV[[#This Row],[Diferencia]]),0)</f>
        <v>0</v>
      </c>
      <c r="Z1078" s="153">
        <f>IFERROR(VLOOKUP(TABLAINV[[#This Row],[Codigo Estado]],unds!O:P,2,0),"PEND.")</f>
        <v>2001</v>
      </c>
      <c r="AA1078" s="153" t="str">
        <f t="shared" si="55"/>
        <v>CD09</v>
      </c>
      <c r="AB1078" s="159">
        <f t="shared" ca="1" si="56"/>
        <v>45828</v>
      </c>
    </row>
    <row r="1079" spans="1:28" s="156" customFormat="1" ht="24" customHeight="1" x14ac:dyDescent="0.2">
      <c r="A1079" s="157" t="str">
        <f t="shared" si="54"/>
        <v>MRC01</v>
      </c>
      <c r="B1079" s="145" t="str">
        <f>IF(TABLAINV[[#This Row],[Z]]="","",D1079&amp;"."&amp;TEXT(E1079,"000")&amp;"."&amp;TEXT(F1079,"000")&amp;"."&amp;TEXT(G1079,"000"))</f>
        <v>MR.C01.167.002</v>
      </c>
      <c r="C1079" s="146"/>
      <c r="D1079" s="147" t="s">
        <v>95</v>
      </c>
      <c r="E1079" s="147" t="s">
        <v>96</v>
      </c>
      <c r="F1079" s="147">
        <v>167</v>
      </c>
      <c r="G1079" s="147">
        <v>2</v>
      </c>
      <c r="H1079" s="147">
        <v>733870</v>
      </c>
      <c r="I1079" s="147" t="s">
        <v>120</v>
      </c>
      <c r="J1079" s="158">
        <v>1</v>
      </c>
      <c r="K1079" s="147" t="s">
        <v>64</v>
      </c>
      <c r="L1079" s="148" t="s">
        <v>113</v>
      </c>
      <c r="M1079" s="147" t="s">
        <v>99</v>
      </c>
      <c r="N1079" s="146" t="s">
        <v>91</v>
      </c>
      <c r="O1079" s="146">
        <v>1</v>
      </c>
      <c r="P1079" s="148">
        <v>1</v>
      </c>
      <c r="Q1079" s="148"/>
      <c r="R1079" s="147"/>
      <c r="S1079" s="149">
        <f>TABLAINV[[#This Row],[Conteo Físico]]-TABLAINV[[#This Row],[Cant. UND]]</f>
        <v>0</v>
      </c>
      <c r="T10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9" s="150" t="str">
        <f>IFERROR(IF(MOD(TABLAINV[[#This Row],[C]],2)=0,"PAR","IMPAR"),"Zona")</f>
        <v>IMPAR</v>
      </c>
      <c r="W1079" s="151"/>
      <c r="X1079" s="152">
        <f>IFERROR(IF(TABLAINV[[#This Row],[Cant. UND]]=0,TABLAINV[[#This Row],[PMV]]*TABLAINV[[#This Row],[Conteo Físico]],TABLAINV[[#This Row],[PMV]]*TABLAINV[[#This Row],[Cant. UND]]),0)</f>
        <v>0</v>
      </c>
      <c r="Y1079" s="152">
        <f>IFERROR(ABS(TABLAINV[[#This Row],[PMV]]*TABLAINV[[#This Row],[Diferencia]]),0)</f>
        <v>0</v>
      </c>
      <c r="Z1079" s="153">
        <f>IFERROR(VLOOKUP(TABLAINV[[#This Row],[Codigo Estado]],unds!O:P,2,0),"PEND.")</f>
        <v>2001</v>
      </c>
      <c r="AA1079" s="153" t="str">
        <f t="shared" si="55"/>
        <v>CD09</v>
      </c>
      <c r="AB1079" s="159">
        <f t="shared" ca="1" si="56"/>
        <v>45828</v>
      </c>
    </row>
    <row r="1080" spans="1:28" s="156" customFormat="1" ht="24" customHeight="1" x14ac:dyDescent="0.2">
      <c r="A1080" s="157" t="str">
        <f t="shared" si="54"/>
        <v>MRC01</v>
      </c>
      <c r="B1080" s="145" t="str">
        <f>IF(TABLAINV[[#This Row],[Z]]="","",D1080&amp;"."&amp;TEXT(E1080,"000")&amp;"."&amp;TEXT(F1080,"000")&amp;"."&amp;TEXT(G1080,"000"))</f>
        <v>MR.C01.167.002</v>
      </c>
      <c r="C1080" s="146"/>
      <c r="D1080" s="147" t="s">
        <v>95</v>
      </c>
      <c r="E1080" s="147" t="s">
        <v>96</v>
      </c>
      <c r="F1080" s="147">
        <v>167</v>
      </c>
      <c r="G1080" s="147">
        <v>2</v>
      </c>
      <c r="H1080" s="147">
        <v>755919</v>
      </c>
      <c r="I1080" s="147" t="s">
        <v>292</v>
      </c>
      <c r="J1080" s="158">
        <v>3</v>
      </c>
      <c r="K1080" s="147" t="s">
        <v>64</v>
      </c>
      <c r="L1080" s="148" t="s">
        <v>113</v>
      </c>
      <c r="M1080" s="147" t="s">
        <v>99</v>
      </c>
      <c r="N1080" s="146" t="s">
        <v>91</v>
      </c>
      <c r="O1080" s="146">
        <v>3</v>
      </c>
      <c r="P1080" s="148">
        <v>3</v>
      </c>
      <c r="Q1080" s="148"/>
      <c r="R1080" s="147"/>
      <c r="S1080" s="149">
        <f>TABLAINV[[#This Row],[Conteo Físico]]-TABLAINV[[#This Row],[Cant. UND]]</f>
        <v>0</v>
      </c>
      <c r="T10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0" s="150" t="str">
        <f>IFERROR(IF(MOD(TABLAINV[[#This Row],[C]],2)=0,"PAR","IMPAR"),"Zona")</f>
        <v>IMPAR</v>
      </c>
      <c r="W1080" s="151"/>
      <c r="X1080" s="152">
        <f>IFERROR(IF(TABLAINV[[#This Row],[Cant. UND]]=0,TABLAINV[[#This Row],[PMV]]*TABLAINV[[#This Row],[Conteo Físico]],TABLAINV[[#This Row],[PMV]]*TABLAINV[[#This Row],[Cant. UND]]),0)</f>
        <v>0</v>
      </c>
      <c r="Y1080" s="152">
        <f>IFERROR(ABS(TABLAINV[[#This Row],[PMV]]*TABLAINV[[#This Row],[Diferencia]]),0)</f>
        <v>0</v>
      </c>
      <c r="Z1080" s="153">
        <f>IFERROR(VLOOKUP(TABLAINV[[#This Row],[Codigo Estado]],unds!O:P,2,0),"PEND.")</f>
        <v>2001</v>
      </c>
      <c r="AA1080" s="153" t="str">
        <f t="shared" si="55"/>
        <v>CD09</v>
      </c>
      <c r="AB1080" s="159">
        <f t="shared" ca="1" si="56"/>
        <v>45828</v>
      </c>
    </row>
    <row r="1081" spans="1:28" s="156" customFormat="1" ht="24" customHeight="1" x14ac:dyDescent="0.2">
      <c r="A1081" s="157" t="str">
        <f t="shared" si="54"/>
        <v>MRC01</v>
      </c>
      <c r="B1081" s="145" t="str">
        <f>IF(TABLAINV[[#This Row],[Z]]="","",D1081&amp;"."&amp;TEXT(E1081,"000")&amp;"."&amp;TEXT(F1081,"000")&amp;"."&amp;TEXT(G1081,"000"))</f>
        <v>MR.C01.167.002</v>
      </c>
      <c r="C1081" s="146"/>
      <c r="D1081" s="147" t="s">
        <v>95</v>
      </c>
      <c r="E1081" s="147" t="s">
        <v>96</v>
      </c>
      <c r="F1081" s="147">
        <v>167</v>
      </c>
      <c r="G1081" s="147">
        <v>2</v>
      </c>
      <c r="H1081" s="147">
        <v>768107</v>
      </c>
      <c r="I1081" s="147" t="s">
        <v>270</v>
      </c>
      <c r="J1081" s="158">
        <v>1</v>
      </c>
      <c r="K1081" s="147" t="s">
        <v>64</v>
      </c>
      <c r="L1081" s="148" t="s">
        <v>164</v>
      </c>
      <c r="M1081" s="147" t="s">
        <v>99</v>
      </c>
      <c r="N1081" s="146" t="s">
        <v>91</v>
      </c>
      <c r="O1081" s="146">
        <v>1</v>
      </c>
      <c r="P1081" s="148">
        <v>1</v>
      </c>
      <c r="Q1081" s="148"/>
      <c r="R1081" s="147"/>
      <c r="S1081" s="149">
        <f>TABLAINV[[#This Row],[Conteo Físico]]-TABLAINV[[#This Row],[Cant. UND]]</f>
        <v>0</v>
      </c>
      <c r="T10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1" s="150" t="str">
        <f>IFERROR(IF(MOD(TABLAINV[[#This Row],[C]],2)=0,"PAR","IMPAR"),"Zona")</f>
        <v>IMPAR</v>
      </c>
      <c r="W1081" s="151"/>
      <c r="X1081" s="152">
        <f>IFERROR(IF(TABLAINV[[#This Row],[Cant. UND]]=0,TABLAINV[[#This Row],[PMV]]*TABLAINV[[#This Row],[Conteo Físico]],TABLAINV[[#This Row],[PMV]]*TABLAINV[[#This Row],[Cant. UND]]),0)</f>
        <v>0</v>
      </c>
      <c r="Y1081" s="152">
        <f>IFERROR(ABS(TABLAINV[[#This Row],[PMV]]*TABLAINV[[#This Row],[Diferencia]]),0)</f>
        <v>0</v>
      </c>
      <c r="Z1081" s="153">
        <f>IFERROR(VLOOKUP(TABLAINV[[#This Row],[Codigo Estado]],unds!O:P,2,0),"PEND.")</f>
        <v>2001</v>
      </c>
      <c r="AA1081" s="153" t="str">
        <f t="shared" si="55"/>
        <v>CD09</v>
      </c>
      <c r="AB1081" s="159">
        <f t="shared" ca="1" si="56"/>
        <v>45828</v>
      </c>
    </row>
    <row r="1082" spans="1:28" s="156" customFormat="1" ht="24" customHeight="1" x14ac:dyDescent="0.2">
      <c r="A1082" s="157" t="str">
        <f t="shared" si="54"/>
        <v>MRC01</v>
      </c>
      <c r="B1082" s="145" t="str">
        <f>IF(TABLAINV[[#This Row],[Z]]="","",D1082&amp;"."&amp;TEXT(E1082,"000")&amp;"."&amp;TEXT(F1082,"000")&amp;"."&amp;TEXT(G1082,"000"))</f>
        <v>MR.C01.167.003</v>
      </c>
      <c r="C1082" s="146"/>
      <c r="D1082" s="147" t="s">
        <v>95</v>
      </c>
      <c r="E1082" s="147" t="s">
        <v>96</v>
      </c>
      <c r="F1082" s="147">
        <v>167</v>
      </c>
      <c r="G1082" s="147">
        <v>3</v>
      </c>
      <c r="H1082" s="147">
        <v>533047006</v>
      </c>
      <c r="I1082" s="147" t="s">
        <v>318</v>
      </c>
      <c r="J1082" s="158">
        <v>22</v>
      </c>
      <c r="K1082" s="147" t="s">
        <v>64</v>
      </c>
      <c r="L1082" s="148" t="s">
        <v>108</v>
      </c>
      <c r="M1082" s="147" t="s">
        <v>99</v>
      </c>
      <c r="N1082" s="146" t="s">
        <v>91</v>
      </c>
      <c r="O1082" s="146">
        <v>22</v>
      </c>
      <c r="P1082" s="148">
        <v>22</v>
      </c>
      <c r="Q1082" s="148"/>
      <c r="R1082" s="147"/>
      <c r="S1082" s="149">
        <f>TABLAINV[[#This Row],[Conteo Físico]]-TABLAINV[[#This Row],[Cant. UND]]</f>
        <v>0</v>
      </c>
      <c r="T10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2" s="150" t="str">
        <f>IFERROR(IF(MOD(TABLAINV[[#This Row],[C]],2)=0,"PAR","IMPAR"),"Zona")</f>
        <v>IMPAR</v>
      </c>
      <c r="W1082" s="151"/>
      <c r="X1082" s="152">
        <f>IFERROR(IF(TABLAINV[[#This Row],[Cant. UND]]=0,TABLAINV[[#This Row],[PMV]]*TABLAINV[[#This Row],[Conteo Físico]],TABLAINV[[#This Row],[PMV]]*TABLAINV[[#This Row],[Cant. UND]]),0)</f>
        <v>0</v>
      </c>
      <c r="Y1082" s="152">
        <f>IFERROR(ABS(TABLAINV[[#This Row],[PMV]]*TABLAINV[[#This Row],[Diferencia]]),0)</f>
        <v>0</v>
      </c>
      <c r="Z1082" s="153">
        <f>IFERROR(VLOOKUP(TABLAINV[[#This Row],[Codigo Estado]],unds!O:P,2,0),"PEND.")</f>
        <v>2001</v>
      </c>
      <c r="AA1082" s="153" t="str">
        <f t="shared" si="55"/>
        <v>CD09</v>
      </c>
      <c r="AB1082" s="159">
        <f t="shared" ca="1" si="56"/>
        <v>45828</v>
      </c>
    </row>
    <row r="1083" spans="1:28" s="156" customFormat="1" ht="24" customHeight="1" x14ac:dyDescent="0.2">
      <c r="A1083" s="157" t="str">
        <f t="shared" si="54"/>
        <v>MRC01</v>
      </c>
      <c r="B1083" s="145" t="str">
        <f>IF(TABLAINV[[#This Row],[Z]]="","",D1083&amp;"."&amp;TEXT(E1083,"000")&amp;"."&amp;TEXT(F1083,"000")&amp;"."&amp;TEXT(G1083,"000"))</f>
        <v>MR.C01.167.003</v>
      </c>
      <c r="C1083" s="146"/>
      <c r="D1083" s="147" t="s">
        <v>95</v>
      </c>
      <c r="E1083" s="147" t="s">
        <v>96</v>
      </c>
      <c r="F1083" s="147">
        <v>167</v>
      </c>
      <c r="G1083" s="147">
        <v>3</v>
      </c>
      <c r="H1083" s="147">
        <v>891736</v>
      </c>
      <c r="I1083" s="147" t="s">
        <v>319</v>
      </c>
      <c r="J1083" s="158">
        <v>3</v>
      </c>
      <c r="K1083" s="147" t="s">
        <v>64</v>
      </c>
      <c r="L1083" s="148" t="s">
        <v>115</v>
      </c>
      <c r="M1083" s="147" t="s">
        <v>99</v>
      </c>
      <c r="N1083" s="146" t="s">
        <v>91</v>
      </c>
      <c r="O1083" s="146">
        <v>3</v>
      </c>
      <c r="P1083" s="148">
        <v>3</v>
      </c>
      <c r="Q1083" s="148"/>
      <c r="R1083" s="147"/>
      <c r="S1083" s="149">
        <f>TABLAINV[[#This Row],[Conteo Físico]]-TABLAINV[[#This Row],[Cant. UND]]</f>
        <v>0</v>
      </c>
      <c r="T10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3" s="150" t="str">
        <f>IFERROR(IF(MOD(TABLAINV[[#This Row],[C]],2)=0,"PAR","IMPAR"),"Zona")</f>
        <v>IMPAR</v>
      </c>
      <c r="W1083" s="151"/>
      <c r="X1083" s="152">
        <f>IFERROR(IF(TABLAINV[[#This Row],[Cant. UND]]=0,TABLAINV[[#This Row],[PMV]]*TABLAINV[[#This Row],[Conteo Físico]],TABLAINV[[#This Row],[PMV]]*TABLAINV[[#This Row],[Cant. UND]]),0)</f>
        <v>0</v>
      </c>
      <c r="Y1083" s="152">
        <f>IFERROR(ABS(TABLAINV[[#This Row],[PMV]]*TABLAINV[[#This Row],[Diferencia]]),0)</f>
        <v>0</v>
      </c>
      <c r="Z1083" s="153">
        <f>IFERROR(VLOOKUP(TABLAINV[[#This Row],[Codigo Estado]],unds!O:P,2,0),"PEND.")</f>
        <v>2001</v>
      </c>
      <c r="AA1083" s="153" t="str">
        <f t="shared" si="55"/>
        <v>CD09</v>
      </c>
      <c r="AB1083" s="159">
        <f t="shared" ca="1" si="56"/>
        <v>45828</v>
      </c>
    </row>
    <row r="1084" spans="1:28" s="156" customFormat="1" ht="24" customHeight="1" x14ac:dyDescent="0.2">
      <c r="A1084" s="157" t="str">
        <f t="shared" si="54"/>
        <v>MRC01</v>
      </c>
      <c r="B1084" s="145" t="str">
        <f>IF(TABLAINV[[#This Row],[Z]]="","",D1084&amp;"."&amp;TEXT(E1084,"000")&amp;"."&amp;TEXT(F1084,"000")&amp;"."&amp;TEXT(G1084,"000"))</f>
        <v>MR.C01.167.003</v>
      </c>
      <c r="C1084" s="146"/>
      <c r="D1084" s="147" t="s">
        <v>95</v>
      </c>
      <c r="E1084" s="147" t="s">
        <v>96</v>
      </c>
      <c r="F1084" s="147">
        <v>167</v>
      </c>
      <c r="G1084" s="147">
        <v>3</v>
      </c>
      <c r="H1084" s="147">
        <v>954239005</v>
      </c>
      <c r="I1084" s="147" t="s">
        <v>320</v>
      </c>
      <c r="J1084" s="158">
        <v>5</v>
      </c>
      <c r="K1084" s="147" t="s">
        <v>64</v>
      </c>
      <c r="L1084" s="148" t="s">
        <v>233</v>
      </c>
      <c r="M1084" s="147" t="s">
        <v>99</v>
      </c>
      <c r="N1084" s="146" t="s">
        <v>91</v>
      </c>
      <c r="O1084" s="146">
        <v>5</v>
      </c>
      <c r="P1084" s="148">
        <v>5</v>
      </c>
      <c r="Q1084" s="148"/>
      <c r="R1084" s="147"/>
      <c r="S1084" s="149">
        <f>TABLAINV[[#This Row],[Conteo Físico]]-TABLAINV[[#This Row],[Cant. UND]]</f>
        <v>0</v>
      </c>
      <c r="T10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4" s="150" t="str">
        <f>IFERROR(IF(MOD(TABLAINV[[#This Row],[C]],2)=0,"PAR","IMPAR"),"Zona")</f>
        <v>IMPAR</v>
      </c>
      <c r="W1084" s="151"/>
      <c r="X1084" s="152">
        <f>IFERROR(IF(TABLAINV[[#This Row],[Cant. UND]]=0,TABLAINV[[#This Row],[PMV]]*TABLAINV[[#This Row],[Conteo Físico]],TABLAINV[[#This Row],[PMV]]*TABLAINV[[#This Row],[Cant. UND]]),0)</f>
        <v>0</v>
      </c>
      <c r="Y1084" s="152">
        <f>IFERROR(ABS(TABLAINV[[#This Row],[PMV]]*TABLAINV[[#This Row],[Diferencia]]),0)</f>
        <v>0</v>
      </c>
      <c r="Z1084" s="153">
        <f>IFERROR(VLOOKUP(TABLAINV[[#This Row],[Codigo Estado]],unds!O:P,2,0),"PEND.")</f>
        <v>2001</v>
      </c>
      <c r="AA1084" s="153" t="str">
        <f t="shared" si="55"/>
        <v>CD09</v>
      </c>
      <c r="AB1084" s="159">
        <f t="shared" ca="1" si="56"/>
        <v>45828</v>
      </c>
    </row>
    <row r="1085" spans="1:28" s="156" customFormat="1" ht="24" customHeight="1" x14ac:dyDescent="0.2">
      <c r="A1085" s="157" t="str">
        <f t="shared" si="54"/>
        <v>MRC01</v>
      </c>
      <c r="B1085" s="145" t="str">
        <f>IF(TABLAINV[[#This Row],[Z]]="","",D1085&amp;"."&amp;TEXT(E1085,"000")&amp;"."&amp;TEXT(F1085,"000")&amp;"."&amp;TEXT(G1085,"000"))</f>
        <v>MR.C01.169.001</v>
      </c>
      <c r="C1085" s="146"/>
      <c r="D1085" s="147" t="s">
        <v>95</v>
      </c>
      <c r="E1085" s="147" t="s">
        <v>96</v>
      </c>
      <c r="F1085" s="147">
        <v>169</v>
      </c>
      <c r="G1085" s="147">
        <v>1</v>
      </c>
      <c r="H1085" s="147">
        <v>1022893</v>
      </c>
      <c r="I1085" s="147" t="s">
        <v>321</v>
      </c>
      <c r="J1085" s="158">
        <v>10</v>
      </c>
      <c r="K1085" s="147" t="s">
        <v>64</v>
      </c>
      <c r="L1085" s="148" t="s">
        <v>115</v>
      </c>
      <c r="M1085" s="147" t="s">
        <v>99</v>
      </c>
      <c r="N1085" s="146" t="s">
        <v>91</v>
      </c>
      <c r="O1085" s="146">
        <v>10</v>
      </c>
      <c r="P1085" s="148">
        <v>10</v>
      </c>
      <c r="Q1085" s="148"/>
      <c r="R1085" s="147"/>
      <c r="S1085" s="149">
        <f>TABLAINV[[#This Row],[Conteo Físico]]-TABLAINV[[#This Row],[Cant. UND]]</f>
        <v>0</v>
      </c>
      <c r="T10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5" s="150" t="str">
        <f>IFERROR(IF(MOD(TABLAINV[[#This Row],[C]],2)=0,"PAR","IMPAR"),"Zona")</f>
        <v>IMPAR</v>
      </c>
      <c r="W1085" s="151"/>
      <c r="X1085" s="152">
        <f>IFERROR(IF(TABLAINV[[#This Row],[Cant. UND]]=0,TABLAINV[[#This Row],[PMV]]*TABLAINV[[#This Row],[Conteo Físico]],TABLAINV[[#This Row],[PMV]]*TABLAINV[[#This Row],[Cant. UND]]),0)</f>
        <v>0</v>
      </c>
      <c r="Y1085" s="152">
        <f>IFERROR(ABS(TABLAINV[[#This Row],[PMV]]*TABLAINV[[#This Row],[Diferencia]]),0)</f>
        <v>0</v>
      </c>
      <c r="Z1085" s="153">
        <f>IFERROR(VLOOKUP(TABLAINV[[#This Row],[Codigo Estado]],unds!O:P,2,0),"PEND.")</f>
        <v>2001</v>
      </c>
      <c r="AA1085" s="153" t="str">
        <f t="shared" si="55"/>
        <v>CD09</v>
      </c>
      <c r="AB1085" s="159">
        <f t="shared" ca="1" si="56"/>
        <v>45828</v>
      </c>
    </row>
    <row r="1086" spans="1:28" s="156" customFormat="1" ht="24" customHeight="1" x14ac:dyDescent="0.2">
      <c r="A1086" s="157" t="str">
        <f t="shared" si="54"/>
        <v>MRC01</v>
      </c>
      <c r="B1086" s="145" t="str">
        <f>IF(TABLAINV[[#This Row],[Z]]="","",D1086&amp;"."&amp;TEXT(E1086,"000")&amp;"."&amp;TEXT(F1086,"000")&amp;"."&amp;TEXT(G1086,"000"))</f>
        <v>MR.C01.169.001</v>
      </c>
      <c r="C1086" s="146"/>
      <c r="D1086" s="147" t="s">
        <v>95</v>
      </c>
      <c r="E1086" s="147" t="s">
        <v>96</v>
      </c>
      <c r="F1086" s="147">
        <v>169</v>
      </c>
      <c r="G1086" s="147">
        <v>1</v>
      </c>
      <c r="H1086" s="147">
        <v>484648</v>
      </c>
      <c r="I1086" s="147" t="s">
        <v>322</v>
      </c>
      <c r="J1086" s="158">
        <v>4</v>
      </c>
      <c r="K1086" s="147" t="s">
        <v>64</v>
      </c>
      <c r="L1086" s="148" t="s">
        <v>244</v>
      </c>
      <c r="M1086" s="147" t="s">
        <v>99</v>
      </c>
      <c r="N1086" s="146" t="s">
        <v>91</v>
      </c>
      <c r="O1086" s="146">
        <v>4</v>
      </c>
      <c r="P1086" s="148">
        <v>4</v>
      </c>
      <c r="Q1086" s="148"/>
      <c r="R1086" s="147"/>
      <c r="S1086" s="149">
        <f>TABLAINV[[#This Row],[Conteo Físico]]-TABLAINV[[#This Row],[Cant. UND]]</f>
        <v>0</v>
      </c>
      <c r="T10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6" s="150" t="str">
        <f>IFERROR(IF(MOD(TABLAINV[[#This Row],[C]],2)=0,"PAR","IMPAR"),"Zona")</f>
        <v>IMPAR</v>
      </c>
      <c r="W1086" s="151"/>
      <c r="X1086" s="152">
        <f>IFERROR(IF(TABLAINV[[#This Row],[Cant. UND]]=0,TABLAINV[[#This Row],[PMV]]*TABLAINV[[#This Row],[Conteo Físico]],TABLAINV[[#This Row],[PMV]]*TABLAINV[[#This Row],[Cant. UND]]),0)</f>
        <v>0</v>
      </c>
      <c r="Y1086" s="152">
        <f>IFERROR(ABS(TABLAINV[[#This Row],[PMV]]*TABLAINV[[#This Row],[Diferencia]]),0)</f>
        <v>0</v>
      </c>
      <c r="Z1086" s="153">
        <f>IFERROR(VLOOKUP(TABLAINV[[#This Row],[Codigo Estado]],unds!O:P,2,0),"PEND.")</f>
        <v>2001</v>
      </c>
      <c r="AA1086" s="153" t="str">
        <f t="shared" si="55"/>
        <v>CD09</v>
      </c>
      <c r="AB1086" s="159">
        <f t="shared" ca="1" si="56"/>
        <v>45828</v>
      </c>
    </row>
    <row r="1087" spans="1:28" s="156" customFormat="1" ht="24" customHeight="1" x14ac:dyDescent="0.2">
      <c r="A1087" s="157" t="str">
        <f t="shared" si="54"/>
        <v>MRC01</v>
      </c>
      <c r="B1087" s="145" t="str">
        <f>IF(TABLAINV[[#This Row],[Z]]="","",D1087&amp;"."&amp;TEXT(E1087,"000")&amp;"."&amp;TEXT(F1087,"000")&amp;"."&amp;TEXT(G1087,"000"))</f>
        <v>MR.C01.169.001</v>
      </c>
      <c r="C1087" s="146"/>
      <c r="D1087" s="147" t="s">
        <v>95</v>
      </c>
      <c r="E1087" s="147" t="s">
        <v>96</v>
      </c>
      <c r="F1087" s="147">
        <v>169</v>
      </c>
      <c r="G1087" s="147">
        <v>1</v>
      </c>
      <c r="H1087" s="147">
        <v>62654</v>
      </c>
      <c r="I1087" s="147" t="s">
        <v>323</v>
      </c>
      <c r="J1087" s="158">
        <v>8</v>
      </c>
      <c r="K1087" s="147" t="s">
        <v>64</v>
      </c>
      <c r="L1087" s="148" t="s">
        <v>110</v>
      </c>
      <c r="M1087" s="147" t="s">
        <v>135</v>
      </c>
      <c r="N1087" s="146" t="s">
        <v>91</v>
      </c>
      <c r="O1087" s="146">
        <v>8</v>
      </c>
      <c r="P1087" s="148">
        <v>8</v>
      </c>
      <c r="Q1087" s="148"/>
      <c r="R1087" s="147"/>
      <c r="S1087" s="149">
        <f>TABLAINV[[#This Row],[Conteo Físico]]-TABLAINV[[#This Row],[Cant. UND]]</f>
        <v>0</v>
      </c>
      <c r="T10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7" s="150" t="str">
        <f>IFERROR(IF(MOD(TABLAINV[[#This Row],[C]],2)=0,"PAR","IMPAR"),"Zona")</f>
        <v>IMPAR</v>
      </c>
      <c r="W1087" s="151"/>
      <c r="X1087" s="152">
        <f>IFERROR(IF(TABLAINV[[#This Row],[Cant. UND]]=0,TABLAINV[[#This Row],[PMV]]*TABLAINV[[#This Row],[Conteo Físico]],TABLAINV[[#This Row],[PMV]]*TABLAINV[[#This Row],[Cant. UND]]),0)</f>
        <v>0</v>
      </c>
      <c r="Y1087" s="152">
        <f>IFERROR(ABS(TABLAINV[[#This Row],[PMV]]*TABLAINV[[#This Row],[Diferencia]]),0)</f>
        <v>0</v>
      </c>
      <c r="Z1087" s="153">
        <f>IFERROR(VLOOKUP(TABLAINV[[#This Row],[Codigo Estado]],unds!O:P,2,0),"PEND.")</f>
        <v>2001</v>
      </c>
      <c r="AA1087" s="153" t="str">
        <f t="shared" si="55"/>
        <v>CD09</v>
      </c>
      <c r="AB1087" s="159">
        <f t="shared" ca="1" si="56"/>
        <v>45828</v>
      </c>
    </row>
    <row r="1088" spans="1:28" s="156" customFormat="1" ht="24" customHeight="1" x14ac:dyDescent="0.2">
      <c r="A1088" s="157" t="str">
        <f t="shared" si="54"/>
        <v>MRC01</v>
      </c>
      <c r="B1088" s="145" t="str">
        <f>IF(TABLAINV[[#This Row],[Z]]="","",D1088&amp;"."&amp;TEXT(E1088,"000")&amp;"."&amp;TEXT(F1088,"000")&amp;"."&amp;TEXT(G1088,"000"))</f>
        <v>MR.C01.169.001</v>
      </c>
      <c r="C1088" s="146"/>
      <c r="D1088" s="147" t="s">
        <v>95</v>
      </c>
      <c r="E1088" s="147" t="s">
        <v>96</v>
      </c>
      <c r="F1088" s="147">
        <v>169</v>
      </c>
      <c r="G1088" s="147">
        <v>1</v>
      </c>
      <c r="H1088" s="147">
        <v>987091</v>
      </c>
      <c r="I1088" s="147" t="s">
        <v>324</v>
      </c>
      <c r="J1088" s="158">
        <v>3</v>
      </c>
      <c r="K1088" s="147" t="s">
        <v>64</v>
      </c>
      <c r="L1088" s="148" t="s">
        <v>115</v>
      </c>
      <c r="M1088" s="147" t="s">
        <v>99</v>
      </c>
      <c r="N1088" s="146" t="s">
        <v>91</v>
      </c>
      <c r="O1088" s="146">
        <v>3</v>
      </c>
      <c r="P1088" s="148">
        <v>3</v>
      </c>
      <c r="Q1088" s="148"/>
      <c r="R1088" s="147"/>
      <c r="S1088" s="149">
        <f>TABLAINV[[#This Row],[Conteo Físico]]-TABLAINV[[#This Row],[Cant. UND]]</f>
        <v>0</v>
      </c>
      <c r="T10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8" s="150" t="str">
        <f>IFERROR(IF(MOD(TABLAINV[[#This Row],[C]],2)=0,"PAR","IMPAR"),"Zona")</f>
        <v>IMPAR</v>
      </c>
      <c r="W1088" s="151"/>
      <c r="X1088" s="152">
        <f>IFERROR(IF(TABLAINV[[#This Row],[Cant. UND]]=0,TABLAINV[[#This Row],[PMV]]*TABLAINV[[#This Row],[Conteo Físico]],TABLAINV[[#This Row],[PMV]]*TABLAINV[[#This Row],[Cant. UND]]),0)</f>
        <v>0</v>
      </c>
      <c r="Y1088" s="152">
        <f>IFERROR(ABS(TABLAINV[[#This Row],[PMV]]*TABLAINV[[#This Row],[Diferencia]]),0)</f>
        <v>0</v>
      </c>
      <c r="Z1088" s="153">
        <f>IFERROR(VLOOKUP(TABLAINV[[#This Row],[Codigo Estado]],unds!O:P,2,0),"PEND.")</f>
        <v>2001</v>
      </c>
      <c r="AA1088" s="153" t="str">
        <f t="shared" si="55"/>
        <v>CD09</v>
      </c>
      <c r="AB1088" s="159">
        <f t="shared" ca="1" si="56"/>
        <v>45828</v>
      </c>
    </row>
    <row r="1089" spans="1:28" s="156" customFormat="1" ht="24" customHeight="1" x14ac:dyDescent="0.2">
      <c r="A1089" s="157" t="str">
        <f t="shared" si="54"/>
        <v>MRC01</v>
      </c>
      <c r="B1089" s="145" t="str">
        <f>IF(TABLAINV[[#This Row],[Z]]="","",D1089&amp;"."&amp;TEXT(E1089,"000")&amp;"."&amp;TEXT(F1089,"000")&amp;"."&amp;TEXT(G1089,"000"))</f>
        <v>MR.C01.175.001</v>
      </c>
      <c r="C1089" s="146"/>
      <c r="D1089" s="147" t="s">
        <v>95</v>
      </c>
      <c r="E1089" s="147" t="s">
        <v>96</v>
      </c>
      <c r="F1089" s="147">
        <v>175</v>
      </c>
      <c r="G1089" s="147">
        <v>1</v>
      </c>
      <c r="H1089" s="147">
        <v>25922</v>
      </c>
      <c r="I1089" s="147" t="s">
        <v>325</v>
      </c>
      <c r="J1089" s="158">
        <v>4</v>
      </c>
      <c r="K1089" s="147" t="s">
        <v>64</v>
      </c>
      <c r="L1089" s="148" t="s">
        <v>134</v>
      </c>
      <c r="M1089" s="147" t="s">
        <v>135</v>
      </c>
      <c r="N1089" s="146" t="s">
        <v>91</v>
      </c>
      <c r="O1089" s="146">
        <v>4</v>
      </c>
      <c r="P1089" s="148">
        <v>4</v>
      </c>
      <c r="Q1089" s="148"/>
      <c r="R1089" s="147"/>
      <c r="S1089" s="149">
        <f>TABLAINV[[#This Row],[Conteo Físico]]-TABLAINV[[#This Row],[Cant. UND]]</f>
        <v>0</v>
      </c>
      <c r="T10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9" s="150" t="str">
        <f>IFERROR(IF(MOD(TABLAINV[[#This Row],[C]],2)=0,"PAR","IMPAR"),"Zona")</f>
        <v>IMPAR</v>
      </c>
      <c r="W1089" s="151"/>
      <c r="X1089" s="152">
        <f>IFERROR(IF(TABLAINV[[#This Row],[Cant. UND]]=0,TABLAINV[[#This Row],[PMV]]*TABLAINV[[#This Row],[Conteo Físico]],TABLAINV[[#This Row],[PMV]]*TABLAINV[[#This Row],[Cant. UND]]),0)</f>
        <v>0</v>
      </c>
      <c r="Y1089" s="152">
        <f>IFERROR(ABS(TABLAINV[[#This Row],[PMV]]*TABLAINV[[#This Row],[Diferencia]]),0)</f>
        <v>0</v>
      </c>
      <c r="Z1089" s="153">
        <f>IFERROR(VLOOKUP(TABLAINV[[#This Row],[Codigo Estado]],unds!O:P,2,0),"PEND.")</f>
        <v>2001</v>
      </c>
      <c r="AA1089" s="153" t="str">
        <f t="shared" si="55"/>
        <v>CD09</v>
      </c>
      <c r="AB1089" s="159">
        <f t="shared" ca="1" si="56"/>
        <v>45828</v>
      </c>
    </row>
    <row r="1090" spans="1:28" s="156" customFormat="1" ht="24" customHeight="1" x14ac:dyDescent="0.2">
      <c r="A1090" s="157" t="str">
        <f t="shared" si="54"/>
        <v>MRC01</v>
      </c>
      <c r="B1090" s="145" t="str">
        <f>IF(TABLAINV[[#This Row],[Z]]="","",D1090&amp;"."&amp;TEXT(E1090,"000")&amp;"."&amp;TEXT(F1090,"000")&amp;"."&amp;TEXT(G1090,"000"))</f>
        <v>MR.C01.175.001</v>
      </c>
      <c r="C1090" s="146"/>
      <c r="D1090" s="147" t="s">
        <v>95</v>
      </c>
      <c r="E1090" s="147" t="s">
        <v>96</v>
      </c>
      <c r="F1090" s="147">
        <v>175</v>
      </c>
      <c r="G1090" s="147">
        <v>1</v>
      </c>
      <c r="H1090" s="147">
        <v>25922</v>
      </c>
      <c r="I1090" s="147" t="s">
        <v>325</v>
      </c>
      <c r="J1090" s="158">
        <v>12</v>
      </c>
      <c r="K1090" s="147" t="s">
        <v>64</v>
      </c>
      <c r="L1090" s="148" t="s">
        <v>134</v>
      </c>
      <c r="M1090" s="147" t="s">
        <v>135</v>
      </c>
      <c r="N1090" s="146" t="s">
        <v>91</v>
      </c>
      <c r="O1090" s="146">
        <v>12</v>
      </c>
      <c r="P1090" s="148">
        <v>12</v>
      </c>
      <c r="Q1090" s="148"/>
      <c r="R1090" s="147"/>
      <c r="S1090" s="149">
        <f>TABLAINV[[#This Row],[Conteo Físico]]-TABLAINV[[#This Row],[Cant. UND]]</f>
        <v>0</v>
      </c>
      <c r="T10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0" s="150" t="str">
        <f>IFERROR(IF(MOD(TABLAINV[[#This Row],[C]],2)=0,"PAR","IMPAR"),"Zona")</f>
        <v>IMPAR</v>
      </c>
      <c r="W1090" s="151"/>
      <c r="X1090" s="152">
        <f>IFERROR(IF(TABLAINV[[#This Row],[Cant. UND]]=0,TABLAINV[[#This Row],[PMV]]*TABLAINV[[#This Row],[Conteo Físico]],TABLAINV[[#This Row],[PMV]]*TABLAINV[[#This Row],[Cant. UND]]),0)</f>
        <v>0</v>
      </c>
      <c r="Y1090" s="152">
        <f>IFERROR(ABS(TABLAINV[[#This Row],[PMV]]*TABLAINV[[#This Row],[Diferencia]]),0)</f>
        <v>0</v>
      </c>
      <c r="Z1090" s="153">
        <f>IFERROR(VLOOKUP(TABLAINV[[#This Row],[Codigo Estado]],unds!O:P,2,0),"PEND.")</f>
        <v>2001</v>
      </c>
      <c r="AA1090" s="153" t="str">
        <f t="shared" si="55"/>
        <v>CD09</v>
      </c>
      <c r="AB1090" s="159">
        <f t="shared" ca="1" si="56"/>
        <v>45828</v>
      </c>
    </row>
    <row r="1091" spans="1:28" s="156" customFormat="1" ht="24" customHeight="1" x14ac:dyDescent="0.2">
      <c r="A1091" s="157" t="str">
        <f t="shared" si="54"/>
        <v>MRC01</v>
      </c>
      <c r="B1091" s="145" t="str">
        <f>IF(TABLAINV[[#This Row],[Z]]="","",D1091&amp;"."&amp;TEXT(E1091,"000")&amp;"."&amp;TEXT(F1091,"000")&amp;"."&amp;TEXT(G1091,"000"))</f>
        <v>MR.C01.175.001</v>
      </c>
      <c r="C1091" s="146"/>
      <c r="D1091" s="147" t="s">
        <v>95</v>
      </c>
      <c r="E1091" s="147" t="s">
        <v>96</v>
      </c>
      <c r="F1091" s="147">
        <v>175</v>
      </c>
      <c r="G1091" s="147">
        <v>1</v>
      </c>
      <c r="H1091" s="147">
        <v>25922</v>
      </c>
      <c r="I1091" s="147" t="s">
        <v>325</v>
      </c>
      <c r="J1091" s="158">
        <v>37</v>
      </c>
      <c r="K1091" s="147" t="s">
        <v>64</v>
      </c>
      <c r="L1091" s="148" t="s">
        <v>134</v>
      </c>
      <c r="M1091" s="147" t="s">
        <v>135</v>
      </c>
      <c r="N1091" s="146" t="s">
        <v>91</v>
      </c>
      <c r="O1091" s="146">
        <v>37</v>
      </c>
      <c r="P1091" s="148">
        <v>37</v>
      </c>
      <c r="Q1091" s="148"/>
      <c r="R1091" s="147"/>
      <c r="S1091" s="149">
        <f>TABLAINV[[#This Row],[Conteo Físico]]-TABLAINV[[#This Row],[Cant. UND]]</f>
        <v>0</v>
      </c>
      <c r="T10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1" s="150" t="str">
        <f>IFERROR(IF(MOD(TABLAINV[[#This Row],[C]],2)=0,"PAR","IMPAR"),"Zona")</f>
        <v>IMPAR</v>
      </c>
      <c r="W1091" s="151"/>
      <c r="X1091" s="152">
        <f>IFERROR(IF(TABLAINV[[#This Row],[Cant. UND]]=0,TABLAINV[[#This Row],[PMV]]*TABLAINV[[#This Row],[Conteo Físico]],TABLAINV[[#This Row],[PMV]]*TABLAINV[[#This Row],[Cant. UND]]),0)</f>
        <v>0</v>
      </c>
      <c r="Y1091" s="152">
        <f>IFERROR(ABS(TABLAINV[[#This Row],[PMV]]*TABLAINV[[#This Row],[Diferencia]]),0)</f>
        <v>0</v>
      </c>
      <c r="Z1091" s="153">
        <f>IFERROR(VLOOKUP(TABLAINV[[#This Row],[Codigo Estado]],unds!O:P,2,0),"PEND.")</f>
        <v>2001</v>
      </c>
      <c r="AA1091" s="153" t="str">
        <f t="shared" si="55"/>
        <v>CD09</v>
      </c>
      <c r="AB1091" s="159">
        <f t="shared" ca="1" si="56"/>
        <v>45828</v>
      </c>
    </row>
    <row r="1092" spans="1:28" s="156" customFormat="1" ht="24" customHeight="1" x14ac:dyDescent="0.2">
      <c r="A1092" s="157" t="str">
        <f t="shared" si="54"/>
        <v>MRC01</v>
      </c>
      <c r="B1092" s="145" t="str">
        <f>IF(TABLAINV[[#This Row],[Z]]="","",D1092&amp;"."&amp;TEXT(E1092,"000")&amp;"."&amp;TEXT(F1092,"000")&amp;"."&amp;TEXT(G1092,"000"))</f>
        <v>MR.C01.175.001</v>
      </c>
      <c r="C1092" s="146"/>
      <c r="D1092" s="147" t="s">
        <v>95</v>
      </c>
      <c r="E1092" s="147" t="s">
        <v>96</v>
      </c>
      <c r="F1092" s="147">
        <v>175</v>
      </c>
      <c r="G1092" s="147">
        <v>1</v>
      </c>
      <c r="H1092" s="147">
        <v>929130005</v>
      </c>
      <c r="I1092" s="147" t="s">
        <v>326</v>
      </c>
      <c r="J1092" s="158">
        <v>3</v>
      </c>
      <c r="K1092" s="147" t="s">
        <v>64</v>
      </c>
      <c r="L1092" s="148" t="s">
        <v>117</v>
      </c>
      <c r="M1092" s="147" t="s">
        <v>99</v>
      </c>
      <c r="N1092" s="146" t="s">
        <v>91</v>
      </c>
      <c r="O1092" s="146">
        <v>3</v>
      </c>
      <c r="P1092" s="148">
        <v>3</v>
      </c>
      <c r="Q1092" s="148"/>
      <c r="R1092" s="147"/>
      <c r="S1092" s="149">
        <f>TABLAINV[[#This Row],[Conteo Físico]]-TABLAINV[[#This Row],[Cant. UND]]</f>
        <v>0</v>
      </c>
      <c r="T10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2" s="150" t="str">
        <f>IFERROR(IF(MOD(TABLAINV[[#This Row],[C]],2)=0,"PAR","IMPAR"),"Zona")</f>
        <v>IMPAR</v>
      </c>
      <c r="W1092" s="151"/>
      <c r="X1092" s="152">
        <f>IFERROR(IF(TABLAINV[[#This Row],[Cant. UND]]=0,TABLAINV[[#This Row],[PMV]]*TABLAINV[[#This Row],[Conteo Físico]],TABLAINV[[#This Row],[PMV]]*TABLAINV[[#This Row],[Cant. UND]]),0)</f>
        <v>0</v>
      </c>
      <c r="Y1092" s="152">
        <f>IFERROR(ABS(TABLAINV[[#This Row],[PMV]]*TABLAINV[[#This Row],[Diferencia]]),0)</f>
        <v>0</v>
      </c>
      <c r="Z1092" s="153">
        <f>IFERROR(VLOOKUP(TABLAINV[[#This Row],[Codigo Estado]],unds!O:P,2,0),"PEND.")</f>
        <v>2001</v>
      </c>
      <c r="AA1092" s="153" t="str">
        <f t="shared" si="55"/>
        <v>CD09</v>
      </c>
      <c r="AB1092" s="159">
        <f t="shared" ca="1" si="56"/>
        <v>45828</v>
      </c>
    </row>
    <row r="1093" spans="1:28" s="156" customFormat="1" ht="24" customHeight="1" x14ac:dyDescent="0.2">
      <c r="A1093" s="157" t="str">
        <f t="shared" si="54"/>
        <v>MRC01</v>
      </c>
      <c r="B1093" s="145" t="str">
        <f>IF(TABLAINV[[#This Row],[Z]]="","",D1093&amp;"."&amp;TEXT(E1093,"000")&amp;"."&amp;TEXT(F1093,"000")&amp;"."&amp;TEXT(G1093,"000"))</f>
        <v>MR.C01.175.001</v>
      </c>
      <c r="C1093" s="146"/>
      <c r="D1093" s="147" t="s">
        <v>95</v>
      </c>
      <c r="E1093" s="147" t="s">
        <v>96</v>
      </c>
      <c r="F1093" s="147">
        <v>175</v>
      </c>
      <c r="G1093" s="147">
        <v>1</v>
      </c>
      <c r="H1093" s="147">
        <v>974373</v>
      </c>
      <c r="I1093" s="147" t="s">
        <v>327</v>
      </c>
      <c r="J1093" s="158">
        <v>1</v>
      </c>
      <c r="K1093" s="147" t="s">
        <v>64</v>
      </c>
      <c r="L1093" s="148" t="s">
        <v>117</v>
      </c>
      <c r="M1093" s="147" t="s">
        <v>99</v>
      </c>
      <c r="N1093" s="146" t="s">
        <v>91</v>
      </c>
      <c r="O1093" s="146">
        <v>1</v>
      </c>
      <c r="P1093" s="148">
        <v>1</v>
      </c>
      <c r="Q1093" s="148"/>
      <c r="R1093" s="147"/>
      <c r="S1093" s="149">
        <f>TABLAINV[[#This Row],[Conteo Físico]]-TABLAINV[[#This Row],[Cant. UND]]</f>
        <v>0</v>
      </c>
      <c r="T10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3" s="150" t="str">
        <f>IFERROR(IF(MOD(TABLAINV[[#This Row],[C]],2)=0,"PAR","IMPAR"),"Zona")</f>
        <v>IMPAR</v>
      </c>
      <c r="W1093" s="151"/>
      <c r="X1093" s="152">
        <f>IFERROR(IF(TABLAINV[[#This Row],[Cant. UND]]=0,TABLAINV[[#This Row],[PMV]]*TABLAINV[[#This Row],[Conteo Físico]],TABLAINV[[#This Row],[PMV]]*TABLAINV[[#This Row],[Cant. UND]]),0)</f>
        <v>0</v>
      </c>
      <c r="Y1093" s="152">
        <f>IFERROR(ABS(TABLAINV[[#This Row],[PMV]]*TABLAINV[[#This Row],[Diferencia]]),0)</f>
        <v>0</v>
      </c>
      <c r="Z1093" s="153">
        <f>IFERROR(VLOOKUP(TABLAINV[[#This Row],[Codigo Estado]],unds!O:P,2,0),"PEND.")</f>
        <v>2001</v>
      </c>
      <c r="AA1093" s="153" t="str">
        <f t="shared" si="55"/>
        <v>CD09</v>
      </c>
      <c r="AB1093" s="159">
        <f t="shared" ca="1" si="56"/>
        <v>45828</v>
      </c>
    </row>
    <row r="1094" spans="1:28" s="156" customFormat="1" ht="24" customHeight="1" x14ac:dyDescent="0.2">
      <c r="A1094" s="157" t="str">
        <f t="shared" si="54"/>
        <v>MRC01</v>
      </c>
      <c r="B1094" s="145" t="str">
        <f>IF(TABLAINV[[#This Row],[Z]]="","",D1094&amp;"."&amp;TEXT(E1094,"000")&amp;"."&amp;TEXT(F1094,"000")&amp;"."&amp;TEXT(G1094,"000"))</f>
        <v>MR.C01.175.002</v>
      </c>
      <c r="C1094" s="146"/>
      <c r="D1094" s="147" t="s">
        <v>95</v>
      </c>
      <c r="E1094" s="147" t="s">
        <v>96</v>
      </c>
      <c r="F1094" s="147">
        <v>175</v>
      </c>
      <c r="G1094" s="147">
        <v>2</v>
      </c>
      <c r="H1094" s="147">
        <v>1032077</v>
      </c>
      <c r="I1094" s="147" t="s">
        <v>328</v>
      </c>
      <c r="J1094" s="158">
        <v>9</v>
      </c>
      <c r="K1094" s="147" t="s">
        <v>64</v>
      </c>
      <c r="L1094" s="148" t="s">
        <v>115</v>
      </c>
      <c r="M1094" s="147" t="s">
        <v>99</v>
      </c>
      <c r="N1094" s="146" t="s">
        <v>91</v>
      </c>
      <c r="O1094" s="146">
        <v>9</v>
      </c>
      <c r="P1094" s="148">
        <v>9</v>
      </c>
      <c r="Q1094" s="148"/>
      <c r="R1094" s="147"/>
      <c r="S1094" s="149">
        <f>TABLAINV[[#This Row],[Conteo Físico]]-TABLAINV[[#This Row],[Cant. UND]]</f>
        <v>0</v>
      </c>
      <c r="T10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4" s="150" t="str">
        <f>IFERROR(IF(MOD(TABLAINV[[#This Row],[C]],2)=0,"PAR","IMPAR"),"Zona")</f>
        <v>IMPAR</v>
      </c>
      <c r="W1094" s="151"/>
      <c r="X1094" s="152">
        <f>IFERROR(IF(TABLAINV[[#This Row],[Cant. UND]]=0,TABLAINV[[#This Row],[PMV]]*TABLAINV[[#This Row],[Conteo Físico]],TABLAINV[[#This Row],[PMV]]*TABLAINV[[#This Row],[Cant. UND]]),0)</f>
        <v>0</v>
      </c>
      <c r="Y1094" s="152">
        <f>IFERROR(ABS(TABLAINV[[#This Row],[PMV]]*TABLAINV[[#This Row],[Diferencia]]),0)</f>
        <v>0</v>
      </c>
      <c r="Z1094" s="153">
        <f>IFERROR(VLOOKUP(TABLAINV[[#This Row],[Codigo Estado]],unds!O:P,2,0),"PEND.")</f>
        <v>2001</v>
      </c>
      <c r="AA1094" s="153" t="str">
        <f t="shared" si="55"/>
        <v>CD09</v>
      </c>
      <c r="AB1094" s="159">
        <f t="shared" ca="1" si="56"/>
        <v>45828</v>
      </c>
    </row>
    <row r="1095" spans="1:28" s="156" customFormat="1" ht="24" customHeight="1" x14ac:dyDescent="0.2">
      <c r="A1095" s="157" t="str">
        <f t="shared" si="54"/>
        <v>MRC01</v>
      </c>
      <c r="B1095" s="145" t="str">
        <f>IF(TABLAINV[[#This Row],[Z]]="","",D1095&amp;"."&amp;TEXT(E1095,"000")&amp;"."&amp;TEXT(F1095,"000")&amp;"."&amp;TEXT(G1095,"000"))</f>
        <v>MR.C01.175.002</v>
      </c>
      <c r="C1095" s="146"/>
      <c r="D1095" s="147" t="s">
        <v>95</v>
      </c>
      <c r="E1095" s="147" t="s">
        <v>96</v>
      </c>
      <c r="F1095" s="147">
        <v>175</v>
      </c>
      <c r="G1095" s="147">
        <v>2</v>
      </c>
      <c r="H1095" s="147">
        <v>142480</v>
      </c>
      <c r="I1095" s="147" t="s">
        <v>257</v>
      </c>
      <c r="J1095" s="158">
        <v>3</v>
      </c>
      <c r="K1095" s="147" t="s">
        <v>64</v>
      </c>
      <c r="L1095" s="148" t="s">
        <v>110</v>
      </c>
      <c r="M1095" s="147" t="s">
        <v>135</v>
      </c>
      <c r="N1095" s="146" t="s">
        <v>91</v>
      </c>
      <c r="O1095" s="146">
        <v>3</v>
      </c>
      <c r="P1095" s="148">
        <v>3</v>
      </c>
      <c r="Q1095" s="148"/>
      <c r="R1095" s="147"/>
      <c r="S1095" s="149">
        <f>TABLAINV[[#This Row],[Conteo Físico]]-TABLAINV[[#This Row],[Cant. UND]]</f>
        <v>0</v>
      </c>
      <c r="T10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5" s="150" t="str">
        <f>IFERROR(IF(MOD(TABLAINV[[#This Row],[C]],2)=0,"PAR","IMPAR"),"Zona")</f>
        <v>IMPAR</v>
      </c>
      <c r="W1095" s="151"/>
      <c r="X1095" s="152">
        <f>IFERROR(IF(TABLAINV[[#This Row],[Cant. UND]]=0,TABLAINV[[#This Row],[PMV]]*TABLAINV[[#This Row],[Conteo Físico]],TABLAINV[[#This Row],[PMV]]*TABLAINV[[#This Row],[Cant. UND]]),0)</f>
        <v>0</v>
      </c>
      <c r="Y1095" s="152">
        <f>IFERROR(ABS(TABLAINV[[#This Row],[PMV]]*TABLAINV[[#This Row],[Diferencia]]),0)</f>
        <v>0</v>
      </c>
      <c r="Z1095" s="153">
        <f>IFERROR(VLOOKUP(TABLAINV[[#This Row],[Codigo Estado]],unds!O:P,2,0),"PEND.")</f>
        <v>2001</v>
      </c>
      <c r="AA1095" s="153" t="str">
        <f t="shared" si="55"/>
        <v>CD09</v>
      </c>
      <c r="AB1095" s="159">
        <f t="shared" ca="1" si="56"/>
        <v>45828</v>
      </c>
    </row>
    <row r="1096" spans="1:28" s="156" customFormat="1" ht="24" customHeight="1" x14ac:dyDescent="0.2">
      <c r="A1096" s="157" t="str">
        <f t="shared" si="54"/>
        <v>MRC01</v>
      </c>
      <c r="B1096" s="145" t="str">
        <f>IF(TABLAINV[[#This Row],[Z]]="","",D1096&amp;"."&amp;TEXT(E1096,"000")&amp;"."&amp;TEXT(F1096,"000")&amp;"."&amp;TEXT(G1096,"000"))</f>
        <v>MR.C01.175.002</v>
      </c>
      <c r="C1096" s="146"/>
      <c r="D1096" s="147" t="s">
        <v>95</v>
      </c>
      <c r="E1096" s="147" t="s">
        <v>96</v>
      </c>
      <c r="F1096" s="147">
        <v>175</v>
      </c>
      <c r="G1096" s="147">
        <v>2</v>
      </c>
      <c r="H1096" s="147">
        <v>519038</v>
      </c>
      <c r="I1096" s="147" t="s">
        <v>329</v>
      </c>
      <c r="J1096" s="158">
        <v>4</v>
      </c>
      <c r="K1096" s="147" t="s">
        <v>64</v>
      </c>
      <c r="L1096" s="148" t="s">
        <v>134</v>
      </c>
      <c r="M1096" s="147" t="s">
        <v>135</v>
      </c>
      <c r="N1096" s="146" t="s">
        <v>91</v>
      </c>
      <c r="O1096" s="146">
        <v>4</v>
      </c>
      <c r="P1096" s="148">
        <v>4</v>
      </c>
      <c r="Q1096" s="148"/>
      <c r="R1096" s="147"/>
      <c r="S1096" s="149">
        <f>TABLAINV[[#This Row],[Conteo Físico]]-TABLAINV[[#This Row],[Cant. UND]]</f>
        <v>0</v>
      </c>
      <c r="T10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6" s="150" t="str">
        <f>IFERROR(IF(MOD(TABLAINV[[#This Row],[C]],2)=0,"PAR","IMPAR"),"Zona")</f>
        <v>IMPAR</v>
      </c>
      <c r="W1096" s="151"/>
      <c r="X1096" s="152">
        <f>IFERROR(IF(TABLAINV[[#This Row],[Cant. UND]]=0,TABLAINV[[#This Row],[PMV]]*TABLAINV[[#This Row],[Conteo Físico]],TABLAINV[[#This Row],[PMV]]*TABLAINV[[#This Row],[Cant. UND]]),0)</f>
        <v>0</v>
      </c>
      <c r="Y1096" s="152">
        <f>IFERROR(ABS(TABLAINV[[#This Row],[PMV]]*TABLAINV[[#This Row],[Diferencia]]),0)</f>
        <v>0</v>
      </c>
      <c r="Z1096" s="153">
        <f>IFERROR(VLOOKUP(TABLAINV[[#This Row],[Codigo Estado]],unds!O:P,2,0),"PEND.")</f>
        <v>2001</v>
      </c>
      <c r="AA1096" s="153" t="str">
        <f t="shared" si="55"/>
        <v>CD09</v>
      </c>
      <c r="AB1096" s="159">
        <f t="shared" ca="1" si="56"/>
        <v>45828</v>
      </c>
    </row>
    <row r="1097" spans="1:28" s="156" customFormat="1" ht="24" customHeight="1" x14ac:dyDescent="0.2">
      <c r="A1097" s="157" t="str">
        <f t="shared" si="54"/>
        <v>MRC01</v>
      </c>
      <c r="B1097" s="145" t="str">
        <f>IF(TABLAINV[[#This Row],[Z]]="","",D1097&amp;"."&amp;TEXT(E1097,"000")&amp;"."&amp;TEXT(F1097,"000")&amp;"."&amp;TEXT(G1097,"000"))</f>
        <v>MR.C01.177.001</v>
      </c>
      <c r="C1097" s="146"/>
      <c r="D1097" s="147" t="s">
        <v>95</v>
      </c>
      <c r="E1097" s="147" t="s">
        <v>96</v>
      </c>
      <c r="F1097" s="147">
        <v>177</v>
      </c>
      <c r="G1097" s="147">
        <v>1</v>
      </c>
      <c r="H1097" s="147">
        <v>201803</v>
      </c>
      <c r="I1097" s="147" t="s">
        <v>330</v>
      </c>
      <c r="J1097" s="158">
        <v>9</v>
      </c>
      <c r="K1097" s="147" t="s">
        <v>64</v>
      </c>
      <c r="L1097" s="148" t="s">
        <v>110</v>
      </c>
      <c r="M1097" s="147" t="s">
        <v>135</v>
      </c>
      <c r="N1097" s="146" t="s">
        <v>91</v>
      </c>
      <c r="O1097" s="146">
        <v>9</v>
      </c>
      <c r="P1097" s="148">
        <v>9</v>
      </c>
      <c r="Q1097" s="148"/>
      <c r="R1097" s="147"/>
      <c r="S1097" s="149">
        <f>TABLAINV[[#This Row],[Conteo Físico]]-TABLAINV[[#This Row],[Cant. UND]]</f>
        <v>0</v>
      </c>
      <c r="T10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7" s="150" t="str">
        <f>IFERROR(IF(MOD(TABLAINV[[#This Row],[C]],2)=0,"PAR","IMPAR"),"Zona")</f>
        <v>IMPAR</v>
      </c>
      <c r="W1097" s="151"/>
      <c r="X1097" s="152">
        <f>IFERROR(IF(TABLAINV[[#This Row],[Cant. UND]]=0,TABLAINV[[#This Row],[PMV]]*TABLAINV[[#This Row],[Conteo Físico]],TABLAINV[[#This Row],[PMV]]*TABLAINV[[#This Row],[Cant. UND]]),0)</f>
        <v>0</v>
      </c>
      <c r="Y1097" s="152">
        <f>IFERROR(ABS(TABLAINV[[#This Row],[PMV]]*TABLAINV[[#This Row],[Diferencia]]),0)</f>
        <v>0</v>
      </c>
      <c r="Z1097" s="153">
        <f>IFERROR(VLOOKUP(TABLAINV[[#This Row],[Codigo Estado]],unds!O:P,2,0),"PEND.")</f>
        <v>2001</v>
      </c>
      <c r="AA1097" s="153" t="str">
        <f t="shared" si="55"/>
        <v>CD09</v>
      </c>
      <c r="AB1097" s="159">
        <f t="shared" ca="1" si="56"/>
        <v>45828</v>
      </c>
    </row>
    <row r="1098" spans="1:28" s="156" customFormat="1" ht="24" customHeight="1" x14ac:dyDescent="0.2">
      <c r="A1098" s="157" t="str">
        <f t="shared" si="54"/>
        <v>MRC01</v>
      </c>
      <c r="B1098" s="145" t="str">
        <f>IF(TABLAINV[[#This Row],[Z]]="","",D1098&amp;"."&amp;TEXT(E1098,"000")&amp;"."&amp;TEXT(F1098,"000")&amp;"."&amp;TEXT(G1098,"000"))</f>
        <v>MR.C01.177.001</v>
      </c>
      <c r="C1098" s="146"/>
      <c r="D1098" s="147" t="s">
        <v>95</v>
      </c>
      <c r="E1098" s="147" t="s">
        <v>96</v>
      </c>
      <c r="F1098" s="147">
        <v>177</v>
      </c>
      <c r="G1098" s="147">
        <v>1</v>
      </c>
      <c r="H1098" s="147">
        <v>355400</v>
      </c>
      <c r="I1098" s="147" t="s">
        <v>295</v>
      </c>
      <c r="J1098" s="158">
        <v>6</v>
      </c>
      <c r="K1098" s="147" t="s">
        <v>64</v>
      </c>
      <c r="L1098" s="148" t="s">
        <v>113</v>
      </c>
      <c r="M1098" s="147" t="s">
        <v>99</v>
      </c>
      <c r="N1098" s="146" t="s">
        <v>91</v>
      </c>
      <c r="O1098" s="146">
        <v>6</v>
      </c>
      <c r="P1098" s="148">
        <v>6</v>
      </c>
      <c r="Q1098" s="148"/>
      <c r="R1098" s="147"/>
      <c r="S1098" s="149">
        <f>TABLAINV[[#This Row],[Conteo Físico]]-TABLAINV[[#This Row],[Cant. UND]]</f>
        <v>0</v>
      </c>
      <c r="T10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8" s="150" t="str">
        <f>IFERROR(IF(MOD(TABLAINV[[#This Row],[C]],2)=0,"PAR","IMPAR"),"Zona")</f>
        <v>IMPAR</v>
      </c>
      <c r="W1098" s="151"/>
      <c r="X1098" s="152">
        <f>IFERROR(IF(TABLAINV[[#This Row],[Cant. UND]]=0,TABLAINV[[#This Row],[PMV]]*TABLAINV[[#This Row],[Conteo Físico]],TABLAINV[[#This Row],[PMV]]*TABLAINV[[#This Row],[Cant. UND]]),0)</f>
        <v>0</v>
      </c>
      <c r="Y1098" s="152">
        <f>IFERROR(ABS(TABLAINV[[#This Row],[PMV]]*TABLAINV[[#This Row],[Diferencia]]),0)</f>
        <v>0</v>
      </c>
      <c r="Z1098" s="153">
        <f>IFERROR(VLOOKUP(TABLAINV[[#This Row],[Codigo Estado]],unds!O:P,2,0),"PEND.")</f>
        <v>2001</v>
      </c>
      <c r="AA1098" s="153" t="str">
        <f t="shared" si="55"/>
        <v>CD09</v>
      </c>
      <c r="AB1098" s="159">
        <f t="shared" ca="1" si="56"/>
        <v>45828</v>
      </c>
    </row>
    <row r="1099" spans="1:28" s="156" customFormat="1" ht="24" customHeight="1" x14ac:dyDescent="0.2">
      <c r="A1099" s="157" t="str">
        <f t="shared" si="54"/>
        <v>MRC01</v>
      </c>
      <c r="B1099" s="145" t="str">
        <f>IF(TABLAINV[[#This Row],[Z]]="","",D1099&amp;"."&amp;TEXT(E1099,"000")&amp;"."&amp;TEXT(F1099,"000")&amp;"."&amp;TEXT(G1099,"000"))</f>
        <v>MR.C01.177.001</v>
      </c>
      <c r="C1099" s="146"/>
      <c r="D1099" s="147" t="s">
        <v>95</v>
      </c>
      <c r="E1099" s="147" t="s">
        <v>96</v>
      </c>
      <c r="F1099" s="147">
        <v>177</v>
      </c>
      <c r="G1099" s="147">
        <v>1</v>
      </c>
      <c r="H1099" s="147">
        <v>43097</v>
      </c>
      <c r="I1099" s="147" t="s">
        <v>331</v>
      </c>
      <c r="J1099" s="158">
        <v>3</v>
      </c>
      <c r="K1099" s="147" t="s">
        <v>64</v>
      </c>
      <c r="L1099" s="148" t="s">
        <v>134</v>
      </c>
      <c r="M1099" s="147" t="s">
        <v>135</v>
      </c>
      <c r="N1099" s="146" t="s">
        <v>91</v>
      </c>
      <c r="O1099" s="146">
        <v>3</v>
      </c>
      <c r="P1099" s="148">
        <v>3</v>
      </c>
      <c r="Q1099" s="148"/>
      <c r="R1099" s="147"/>
      <c r="S1099" s="149">
        <f>TABLAINV[[#This Row],[Conteo Físico]]-TABLAINV[[#This Row],[Cant. UND]]</f>
        <v>0</v>
      </c>
      <c r="T10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9" s="150" t="str">
        <f>IFERROR(IF(MOD(TABLAINV[[#This Row],[C]],2)=0,"PAR","IMPAR"),"Zona")</f>
        <v>IMPAR</v>
      </c>
      <c r="W1099" s="151"/>
      <c r="X1099" s="152">
        <f>IFERROR(IF(TABLAINV[[#This Row],[Cant. UND]]=0,TABLAINV[[#This Row],[PMV]]*TABLAINV[[#This Row],[Conteo Físico]],TABLAINV[[#This Row],[PMV]]*TABLAINV[[#This Row],[Cant. UND]]),0)</f>
        <v>0</v>
      </c>
      <c r="Y1099" s="152">
        <f>IFERROR(ABS(TABLAINV[[#This Row],[PMV]]*TABLAINV[[#This Row],[Diferencia]]),0)</f>
        <v>0</v>
      </c>
      <c r="Z1099" s="153">
        <f>IFERROR(VLOOKUP(TABLAINV[[#This Row],[Codigo Estado]],unds!O:P,2,0),"PEND.")</f>
        <v>2001</v>
      </c>
      <c r="AA1099" s="153" t="str">
        <f t="shared" si="55"/>
        <v>CD09</v>
      </c>
      <c r="AB1099" s="159">
        <f t="shared" ca="1" si="56"/>
        <v>45828</v>
      </c>
    </row>
    <row r="1100" spans="1:28" s="156" customFormat="1" ht="24" customHeight="1" x14ac:dyDescent="0.2">
      <c r="A1100" s="157" t="str">
        <f t="shared" si="54"/>
        <v>MRC01</v>
      </c>
      <c r="B1100" s="145" t="str">
        <f>IF(TABLAINV[[#This Row],[Z]]="","",D1100&amp;"."&amp;TEXT(E1100,"000")&amp;"."&amp;TEXT(F1100,"000")&amp;"."&amp;TEXT(G1100,"000"))</f>
        <v>MR.C01.177.001</v>
      </c>
      <c r="C1100" s="146"/>
      <c r="D1100" s="147" t="s">
        <v>95</v>
      </c>
      <c r="E1100" s="147" t="s">
        <v>96</v>
      </c>
      <c r="F1100" s="147">
        <v>177</v>
      </c>
      <c r="G1100" s="147">
        <v>1</v>
      </c>
      <c r="H1100" s="147">
        <v>563849005</v>
      </c>
      <c r="I1100" s="147" t="s">
        <v>332</v>
      </c>
      <c r="J1100" s="158">
        <v>6</v>
      </c>
      <c r="K1100" s="147" t="s">
        <v>64</v>
      </c>
      <c r="L1100" s="148" t="s">
        <v>110</v>
      </c>
      <c r="M1100" s="147" t="s">
        <v>135</v>
      </c>
      <c r="N1100" s="146" t="s">
        <v>91</v>
      </c>
      <c r="O1100" s="146">
        <v>6</v>
      </c>
      <c r="P1100" s="148">
        <v>6</v>
      </c>
      <c r="Q1100" s="148"/>
      <c r="R1100" s="147"/>
      <c r="S1100" s="149">
        <f>TABLAINV[[#This Row],[Conteo Físico]]-TABLAINV[[#This Row],[Cant. UND]]</f>
        <v>0</v>
      </c>
      <c r="T11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0" s="150" t="str">
        <f>IFERROR(IF(MOD(TABLAINV[[#This Row],[C]],2)=0,"PAR","IMPAR"),"Zona")</f>
        <v>IMPAR</v>
      </c>
      <c r="W1100" s="151"/>
      <c r="X1100" s="152">
        <f>IFERROR(IF(TABLAINV[[#This Row],[Cant. UND]]=0,TABLAINV[[#This Row],[PMV]]*TABLAINV[[#This Row],[Conteo Físico]],TABLAINV[[#This Row],[PMV]]*TABLAINV[[#This Row],[Cant. UND]]),0)</f>
        <v>0</v>
      </c>
      <c r="Y1100" s="152">
        <f>IFERROR(ABS(TABLAINV[[#This Row],[PMV]]*TABLAINV[[#This Row],[Diferencia]]),0)</f>
        <v>0</v>
      </c>
      <c r="Z1100" s="153">
        <f>IFERROR(VLOOKUP(TABLAINV[[#This Row],[Codigo Estado]],unds!O:P,2,0),"PEND.")</f>
        <v>2001</v>
      </c>
      <c r="AA1100" s="153" t="str">
        <f t="shared" si="55"/>
        <v>CD09</v>
      </c>
      <c r="AB1100" s="159">
        <f t="shared" ca="1" si="56"/>
        <v>45828</v>
      </c>
    </row>
    <row r="1101" spans="1:28" s="156" customFormat="1" ht="24" customHeight="1" x14ac:dyDescent="0.2">
      <c r="A1101" s="157" t="str">
        <f t="shared" si="54"/>
        <v>MRC01</v>
      </c>
      <c r="B1101" s="145" t="str">
        <f>IF(TABLAINV[[#This Row],[Z]]="","",D1101&amp;"."&amp;TEXT(E1101,"000")&amp;"."&amp;TEXT(F1101,"000")&amp;"."&amp;TEXT(G1101,"000"))</f>
        <v>MR.C01.177.001</v>
      </c>
      <c r="C1101" s="146"/>
      <c r="D1101" s="147" t="s">
        <v>95</v>
      </c>
      <c r="E1101" s="147" t="s">
        <v>96</v>
      </c>
      <c r="F1101" s="147">
        <v>177</v>
      </c>
      <c r="G1101" s="147">
        <v>1</v>
      </c>
      <c r="H1101" s="147">
        <v>700055</v>
      </c>
      <c r="I1101" s="147" t="s">
        <v>333</v>
      </c>
      <c r="J1101" s="158">
        <v>1</v>
      </c>
      <c r="K1101" s="147" t="s">
        <v>64</v>
      </c>
      <c r="L1101" s="148" t="s">
        <v>117</v>
      </c>
      <c r="M1101" s="147" t="s">
        <v>99</v>
      </c>
      <c r="N1101" s="146" t="s">
        <v>91</v>
      </c>
      <c r="O1101" s="146">
        <v>1</v>
      </c>
      <c r="P1101" s="148">
        <v>1</v>
      </c>
      <c r="Q1101" s="148"/>
      <c r="R1101" s="147"/>
      <c r="S1101" s="149">
        <f>TABLAINV[[#This Row],[Conteo Físico]]-TABLAINV[[#This Row],[Cant. UND]]</f>
        <v>0</v>
      </c>
      <c r="T11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1" s="150" t="str">
        <f>IFERROR(IF(MOD(TABLAINV[[#This Row],[C]],2)=0,"PAR","IMPAR"),"Zona")</f>
        <v>IMPAR</v>
      </c>
      <c r="W1101" s="151"/>
      <c r="X1101" s="152">
        <f>IFERROR(IF(TABLAINV[[#This Row],[Cant. UND]]=0,TABLAINV[[#This Row],[PMV]]*TABLAINV[[#This Row],[Conteo Físico]],TABLAINV[[#This Row],[PMV]]*TABLAINV[[#This Row],[Cant. UND]]),0)</f>
        <v>0</v>
      </c>
      <c r="Y1101" s="152">
        <f>IFERROR(ABS(TABLAINV[[#This Row],[PMV]]*TABLAINV[[#This Row],[Diferencia]]),0)</f>
        <v>0</v>
      </c>
      <c r="Z1101" s="153">
        <f>IFERROR(VLOOKUP(TABLAINV[[#This Row],[Codigo Estado]],unds!O:P,2,0),"PEND.")</f>
        <v>2001</v>
      </c>
      <c r="AA1101" s="153" t="str">
        <f t="shared" si="55"/>
        <v>CD09</v>
      </c>
      <c r="AB1101" s="159">
        <f t="shared" ca="1" si="56"/>
        <v>45828</v>
      </c>
    </row>
    <row r="1102" spans="1:28" s="156" customFormat="1" ht="24" customHeight="1" x14ac:dyDescent="0.2">
      <c r="A1102" s="157" t="str">
        <f t="shared" si="54"/>
        <v>MRC01</v>
      </c>
      <c r="B1102" s="145" t="str">
        <f>IF(TABLAINV[[#This Row],[Z]]="","",D1102&amp;"."&amp;TEXT(E1102,"000")&amp;"."&amp;TEXT(F1102,"000")&amp;"."&amp;TEXT(G1102,"000"))</f>
        <v>MR.C01.177.001</v>
      </c>
      <c r="C1102" s="146"/>
      <c r="D1102" s="147" t="s">
        <v>95</v>
      </c>
      <c r="E1102" s="147" t="s">
        <v>96</v>
      </c>
      <c r="F1102" s="147">
        <v>177</v>
      </c>
      <c r="G1102" s="147">
        <v>1</v>
      </c>
      <c r="H1102" s="147">
        <v>755919</v>
      </c>
      <c r="I1102" s="147" t="s">
        <v>292</v>
      </c>
      <c r="J1102" s="158">
        <v>6</v>
      </c>
      <c r="K1102" s="147" t="s">
        <v>64</v>
      </c>
      <c r="L1102" s="148" t="s">
        <v>113</v>
      </c>
      <c r="M1102" s="147" t="s">
        <v>99</v>
      </c>
      <c r="N1102" s="146" t="s">
        <v>91</v>
      </c>
      <c r="O1102" s="146">
        <v>6</v>
      </c>
      <c r="P1102" s="148">
        <v>6</v>
      </c>
      <c r="Q1102" s="148"/>
      <c r="R1102" s="147"/>
      <c r="S1102" s="149">
        <f>TABLAINV[[#This Row],[Conteo Físico]]-TABLAINV[[#This Row],[Cant. UND]]</f>
        <v>0</v>
      </c>
      <c r="T11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2" s="150" t="str">
        <f>IFERROR(IF(MOD(TABLAINV[[#This Row],[C]],2)=0,"PAR","IMPAR"),"Zona")</f>
        <v>IMPAR</v>
      </c>
      <c r="W1102" s="151"/>
      <c r="X1102" s="152">
        <f>IFERROR(IF(TABLAINV[[#This Row],[Cant. UND]]=0,TABLAINV[[#This Row],[PMV]]*TABLAINV[[#This Row],[Conteo Físico]],TABLAINV[[#This Row],[PMV]]*TABLAINV[[#This Row],[Cant. UND]]),0)</f>
        <v>0</v>
      </c>
      <c r="Y1102" s="152">
        <f>IFERROR(ABS(TABLAINV[[#This Row],[PMV]]*TABLAINV[[#This Row],[Diferencia]]),0)</f>
        <v>0</v>
      </c>
      <c r="Z1102" s="153">
        <f>IFERROR(VLOOKUP(TABLAINV[[#This Row],[Codigo Estado]],unds!O:P,2,0),"PEND.")</f>
        <v>2001</v>
      </c>
      <c r="AA1102" s="153" t="str">
        <f t="shared" si="55"/>
        <v>CD09</v>
      </c>
      <c r="AB1102" s="159">
        <f t="shared" ca="1" si="56"/>
        <v>45828</v>
      </c>
    </row>
    <row r="1103" spans="1:28" s="156" customFormat="1" ht="24" customHeight="1" x14ac:dyDescent="0.2">
      <c r="A1103" s="157" t="str">
        <f t="shared" si="54"/>
        <v>MRC01</v>
      </c>
      <c r="B1103" s="145" t="str">
        <f>IF(TABLAINV[[#This Row],[Z]]="","",D1103&amp;"."&amp;TEXT(E1103,"000")&amp;"."&amp;TEXT(F1103,"000")&amp;"."&amp;TEXT(G1103,"000"))</f>
        <v>MR.C01.177.001</v>
      </c>
      <c r="C1103" s="146"/>
      <c r="D1103" s="147" t="s">
        <v>95</v>
      </c>
      <c r="E1103" s="147" t="s">
        <v>96</v>
      </c>
      <c r="F1103" s="147">
        <v>177</v>
      </c>
      <c r="G1103" s="147">
        <v>1</v>
      </c>
      <c r="H1103" s="147">
        <v>974363</v>
      </c>
      <c r="I1103" s="147" t="s">
        <v>334</v>
      </c>
      <c r="J1103" s="158">
        <v>3</v>
      </c>
      <c r="K1103" s="147" t="s">
        <v>64</v>
      </c>
      <c r="L1103" s="148" t="s">
        <v>117</v>
      </c>
      <c r="M1103" s="147" t="s">
        <v>99</v>
      </c>
      <c r="N1103" s="146" t="s">
        <v>91</v>
      </c>
      <c r="O1103" s="146">
        <v>3</v>
      </c>
      <c r="P1103" s="148">
        <v>3</v>
      </c>
      <c r="Q1103" s="148"/>
      <c r="R1103" s="147"/>
      <c r="S1103" s="149">
        <f>TABLAINV[[#This Row],[Conteo Físico]]-TABLAINV[[#This Row],[Cant. UND]]</f>
        <v>0</v>
      </c>
      <c r="T11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3" s="150" t="str">
        <f>IFERROR(IF(MOD(TABLAINV[[#This Row],[C]],2)=0,"PAR","IMPAR"),"Zona")</f>
        <v>IMPAR</v>
      </c>
      <c r="W1103" s="151"/>
      <c r="X1103" s="152">
        <f>IFERROR(IF(TABLAINV[[#This Row],[Cant. UND]]=0,TABLAINV[[#This Row],[PMV]]*TABLAINV[[#This Row],[Conteo Físico]],TABLAINV[[#This Row],[PMV]]*TABLAINV[[#This Row],[Cant. UND]]),0)</f>
        <v>0</v>
      </c>
      <c r="Y1103" s="152">
        <f>IFERROR(ABS(TABLAINV[[#This Row],[PMV]]*TABLAINV[[#This Row],[Diferencia]]),0)</f>
        <v>0</v>
      </c>
      <c r="Z1103" s="153">
        <f>IFERROR(VLOOKUP(TABLAINV[[#This Row],[Codigo Estado]],unds!O:P,2,0),"PEND.")</f>
        <v>2001</v>
      </c>
      <c r="AA1103" s="153" t="str">
        <f t="shared" si="55"/>
        <v>CD09</v>
      </c>
      <c r="AB1103" s="159">
        <f t="shared" ca="1" si="56"/>
        <v>45828</v>
      </c>
    </row>
    <row r="1104" spans="1:28" s="156" customFormat="1" ht="24" customHeight="1" x14ac:dyDescent="0.2">
      <c r="A1104" s="157" t="str">
        <f t="shared" si="54"/>
        <v>MRC01</v>
      </c>
      <c r="B1104" s="145" t="str">
        <f>IF(TABLAINV[[#This Row],[Z]]="","",D1104&amp;"."&amp;TEXT(E1104,"000")&amp;"."&amp;TEXT(F1104,"000")&amp;"."&amp;TEXT(G1104,"000"))</f>
        <v>MR.C01.177.002</v>
      </c>
      <c r="C1104" s="146"/>
      <c r="D1104" s="147" t="s">
        <v>95</v>
      </c>
      <c r="E1104" s="147" t="s">
        <v>96</v>
      </c>
      <c r="F1104" s="147">
        <v>177</v>
      </c>
      <c r="G1104" s="147">
        <v>2</v>
      </c>
      <c r="H1104" s="147">
        <v>1037086</v>
      </c>
      <c r="I1104" s="147" t="s">
        <v>335</v>
      </c>
      <c r="J1104" s="158">
        <v>1</v>
      </c>
      <c r="K1104" s="147" t="s">
        <v>64</v>
      </c>
      <c r="L1104" s="148" t="s">
        <v>244</v>
      </c>
      <c r="M1104" s="147" t="s">
        <v>99</v>
      </c>
      <c r="N1104" s="146" t="s">
        <v>91</v>
      </c>
      <c r="O1104" s="146">
        <v>1</v>
      </c>
      <c r="P1104" s="148">
        <v>1</v>
      </c>
      <c r="Q1104" s="148"/>
      <c r="R1104" s="147"/>
      <c r="S1104" s="149">
        <f>TABLAINV[[#This Row],[Conteo Físico]]-TABLAINV[[#This Row],[Cant. UND]]</f>
        <v>0</v>
      </c>
      <c r="T11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4" s="150" t="str">
        <f>IFERROR(IF(MOD(TABLAINV[[#This Row],[C]],2)=0,"PAR","IMPAR"),"Zona")</f>
        <v>IMPAR</v>
      </c>
      <c r="W1104" s="151"/>
      <c r="X1104" s="152">
        <f>IFERROR(IF(TABLAINV[[#This Row],[Cant. UND]]=0,TABLAINV[[#This Row],[PMV]]*TABLAINV[[#This Row],[Conteo Físico]],TABLAINV[[#This Row],[PMV]]*TABLAINV[[#This Row],[Cant. UND]]),0)</f>
        <v>0</v>
      </c>
      <c r="Y1104" s="152">
        <f>IFERROR(ABS(TABLAINV[[#This Row],[PMV]]*TABLAINV[[#This Row],[Diferencia]]),0)</f>
        <v>0</v>
      </c>
      <c r="Z1104" s="153">
        <f>IFERROR(VLOOKUP(TABLAINV[[#This Row],[Codigo Estado]],unds!O:P,2,0),"PEND.")</f>
        <v>2001</v>
      </c>
      <c r="AA1104" s="153" t="str">
        <f t="shared" si="55"/>
        <v>CD09</v>
      </c>
      <c r="AB1104" s="159">
        <f t="shared" ca="1" si="56"/>
        <v>45828</v>
      </c>
    </row>
    <row r="1105" spans="1:28" s="156" customFormat="1" ht="24" customHeight="1" x14ac:dyDescent="0.2">
      <c r="A1105" s="157" t="str">
        <f t="shared" si="54"/>
        <v>MRC01</v>
      </c>
      <c r="B1105" s="145" t="str">
        <f>IF(TABLAINV[[#This Row],[Z]]="","",D1105&amp;"."&amp;TEXT(E1105,"000")&amp;"."&amp;TEXT(F1105,"000")&amp;"."&amp;TEXT(G1105,"000"))</f>
        <v>MR.C01.177.002</v>
      </c>
      <c r="C1105" s="146"/>
      <c r="D1105" s="147" t="s">
        <v>95</v>
      </c>
      <c r="E1105" s="147" t="s">
        <v>96</v>
      </c>
      <c r="F1105" s="147">
        <v>177</v>
      </c>
      <c r="G1105" s="147">
        <v>2</v>
      </c>
      <c r="H1105" s="147">
        <v>1037086</v>
      </c>
      <c r="I1105" s="147" t="s">
        <v>335</v>
      </c>
      <c r="J1105" s="158">
        <v>2</v>
      </c>
      <c r="K1105" s="147" t="s">
        <v>64</v>
      </c>
      <c r="L1105" s="148" t="s">
        <v>244</v>
      </c>
      <c r="M1105" s="147" t="s">
        <v>99</v>
      </c>
      <c r="N1105" s="146" t="s">
        <v>91</v>
      </c>
      <c r="O1105" s="146">
        <v>2</v>
      </c>
      <c r="P1105" s="148">
        <v>2</v>
      </c>
      <c r="Q1105" s="148"/>
      <c r="R1105" s="147"/>
      <c r="S1105" s="149">
        <f>TABLAINV[[#This Row],[Conteo Físico]]-TABLAINV[[#This Row],[Cant. UND]]</f>
        <v>0</v>
      </c>
      <c r="T11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5" s="150" t="str">
        <f>IFERROR(IF(MOD(TABLAINV[[#This Row],[C]],2)=0,"PAR","IMPAR"),"Zona")</f>
        <v>IMPAR</v>
      </c>
      <c r="W1105" s="151"/>
      <c r="X1105" s="152">
        <f>IFERROR(IF(TABLAINV[[#This Row],[Cant. UND]]=0,TABLAINV[[#This Row],[PMV]]*TABLAINV[[#This Row],[Conteo Físico]],TABLAINV[[#This Row],[PMV]]*TABLAINV[[#This Row],[Cant. UND]]),0)</f>
        <v>0</v>
      </c>
      <c r="Y1105" s="152">
        <f>IFERROR(ABS(TABLAINV[[#This Row],[PMV]]*TABLAINV[[#This Row],[Diferencia]]),0)</f>
        <v>0</v>
      </c>
      <c r="Z1105" s="153">
        <f>IFERROR(VLOOKUP(TABLAINV[[#This Row],[Codigo Estado]],unds!O:P,2,0),"PEND.")</f>
        <v>2001</v>
      </c>
      <c r="AA1105" s="153" t="str">
        <f t="shared" si="55"/>
        <v>CD09</v>
      </c>
      <c r="AB1105" s="159">
        <f t="shared" ca="1" si="56"/>
        <v>45828</v>
      </c>
    </row>
    <row r="1106" spans="1:28" s="156" customFormat="1" ht="24" customHeight="1" x14ac:dyDescent="0.2">
      <c r="A1106" s="157" t="str">
        <f t="shared" si="54"/>
        <v>MRC01</v>
      </c>
      <c r="B1106" s="145" t="str">
        <f>IF(TABLAINV[[#This Row],[Z]]="","",D1106&amp;"."&amp;TEXT(E1106,"000")&amp;"."&amp;TEXT(F1106,"000")&amp;"."&amp;TEXT(G1106,"000"))</f>
        <v>MR.C01.177.002</v>
      </c>
      <c r="C1106" s="146"/>
      <c r="D1106" s="147" t="s">
        <v>95</v>
      </c>
      <c r="E1106" s="147" t="s">
        <v>96</v>
      </c>
      <c r="F1106" s="147">
        <v>177</v>
      </c>
      <c r="G1106" s="147">
        <v>2</v>
      </c>
      <c r="H1106" s="147">
        <v>17537</v>
      </c>
      <c r="I1106" s="147" t="s">
        <v>336</v>
      </c>
      <c r="J1106" s="158">
        <v>2</v>
      </c>
      <c r="K1106" s="147" t="s">
        <v>64</v>
      </c>
      <c r="L1106" s="148" t="s">
        <v>110</v>
      </c>
      <c r="M1106" s="147" t="s">
        <v>135</v>
      </c>
      <c r="N1106" s="146" t="s">
        <v>91</v>
      </c>
      <c r="O1106" s="146">
        <v>2</v>
      </c>
      <c r="P1106" s="148">
        <v>2</v>
      </c>
      <c r="Q1106" s="148"/>
      <c r="R1106" s="147"/>
      <c r="S1106" s="149">
        <f>TABLAINV[[#This Row],[Conteo Físico]]-TABLAINV[[#This Row],[Cant. UND]]</f>
        <v>0</v>
      </c>
      <c r="T11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6" s="150" t="str">
        <f>IFERROR(IF(MOD(TABLAINV[[#This Row],[C]],2)=0,"PAR","IMPAR"),"Zona")</f>
        <v>IMPAR</v>
      </c>
      <c r="W1106" s="151"/>
      <c r="X1106" s="152">
        <f>IFERROR(IF(TABLAINV[[#This Row],[Cant. UND]]=0,TABLAINV[[#This Row],[PMV]]*TABLAINV[[#This Row],[Conteo Físico]],TABLAINV[[#This Row],[PMV]]*TABLAINV[[#This Row],[Cant. UND]]),0)</f>
        <v>0</v>
      </c>
      <c r="Y1106" s="152">
        <f>IFERROR(ABS(TABLAINV[[#This Row],[PMV]]*TABLAINV[[#This Row],[Diferencia]]),0)</f>
        <v>0</v>
      </c>
      <c r="Z1106" s="153">
        <f>IFERROR(VLOOKUP(TABLAINV[[#This Row],[Codigo Estado]],unds!O:P,2,0),"PEND.")</f>
        <v>2001</v>
      </c>
      <c r="AA1106" s="153" t="str">
        <f t="shared" si="55"/>
        <v>CD09</v>
      </c>
      <c r="AB1106" s="159">
        <f t="shared" ca="1" si="56"/>
        <v>45828</v>
      </c>
    </row>
    <row r="1107" spans="1:28" s="156" customFormat="1" ht="24" customHeight="1" x14ac:dyDescent="0.2">
      <c r="A1107" s="157" t="str">
        <f t="shared" si="54"/>
        <v>MRC01</v>
      </c>
      <c r="B1107" s="145" t="str">
        <f>IF(TABLAINV[[#This Row],[Z]]="","",D1107&amp;"."&amp;TEXT(E1107,"000")&amp;"."&amp;TEXT(F1107,"000")&amp;"."&amp;TEXT(G1107,"000"))</f>
        <v>MR.C01.177.002</v>
      </c>
      <c r="C1107" s="146"/>
      <c r="D1107" s="147" t="s">
        <v>95</v>
      </c>
      <c r="E1107" s="147" t="s">
        <v>96</v>
      </c>
      <c r="F1107" s="147">
        <v>177</v>
      </c>
      <c r="G1107" s="147">
        <v>2</v>
      </c>
      <c r="H1107" s="147">
        <v>549453</v>
      </c>
      <c r="I1107" s="147" t="s">
        <v>337</v>
      </c>
      <c r="J1107" s="158">
        <v>3</v>
      </c>
      <c r="K1107" s="147" t="s">
        <v>64</v>
      </c>
      <c r="L1107" s="148" t="s">
        <v>117</v>
      </c>
      <c r="M1107" s="147" t="s">
        <v>99</v>
      </c>
      <c r="N1107" s="146" t="s">
        <v>91</v>
      </c>
      <c r="O1107" s="146">
        <v>3</v>
      </c>
      <c r="P1107" s="148">
        <v>3</v>
      </c>
      <c r="Q1107" s="148"/>
      <c r="R1107" s="147"/>
      <c r="S1107" s="149">
        <f>TABLAINV[[#This Row],[Conteo Físico]]-TABLAINV[[#This Row],[Cant. UND]]</f>
        <v>0</v>
      </c>
      <c r="T11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7" s="150" t="str">
        <f>IFERROR(IF(MOD(TABLAINV[[#This Row],[C]],2)=0,"PAR","IMPAR"),"Zona")</f>
        <v>IMPAR</v>
      </c>
      <c r="W1107" s="151"/>
      <c r="X1107" s="152">
        <f>IFERROR(IF(TABLAINV[[#This Row],[Cant. UND]]=0,TABLAINV[[#This Row],[PMV]]*TABLAINV[[#This Row],[Conteo Físico]],TABLAINV[[#This Row],[PMV]]*TABLAINV[[#This Row],[Cant. UND]]),0)</f>
        <v>0</v>
      </c>
      <c r="Y1107" s="152">
        <f>IFERROR(ABS(TABLAINV[[#This Row],[PMV]]*TABLAINV[[#This Row],[Diferencia]]),0)</f>
        <v>0</v>
      </c>
      <c r="Z1107" s="153">
        <f>IFERROR(VLOOKUP(TABLAINV[[#This Row],[Codigo Estado]],unds!O:P,2,0),"PEND.")</f>
        <v>2001</v>
      </c>
      <c r="AA1107" s="153" t="str">
        <f t="shared" si="55"/>
        <v>CD09</v>
      </c>
      <c r="AB1107" s="159">
        <f t="shared" ca="1" si="56"/>
        <v>45828</v>
      </c>
    </row>
    <row r="1108" spans="1:28" s="156" customFormat="1" ht="24" customHeight="1" x14ac:dyDescent="0.2">
      <c r="A1108" s="157" t="str">
        <f t="shared" si="54"/>
        <v>MRC01</v>
      </c>
      <c r="B1108" s="145" t="str">
        <f>IF(TABLAINV[[#This Row],[Z]]="","",D1108&amp;"."&amp;TEXT(E1108,"000")&amp;"."&amp;TEXT(F1108,"000")&amp;"."&amp;TEXT(G1108,"000"))</f>
        <v>MR.C01.177.002</v>
      </c>
      <c r="C1108" s="146"/>
      <c r="D1108" s="147" t="s">
        <v>95</v>
      </c>
      <c r="E1108" s="147" t="s">
        <v>96</v>
      </c>
      <c r="F1108" s="147">
        <v>177</v>
      </c>
      <c r="G1108" s="147">
        <v>2</v>
      </c>
      <c r="H1108" s="147">
        <v>720435</v>
      </c>
      <c r="I1108" s="147" t="s">
        <v>338</v>
      </c>
      <c r="J1108" s="158">
        <v>12</v>
      </c>
      <c r="K1108" s="147" t="s">
        <v>64</v>
      </c>
      <c r="L1108" s="148" t="s">
        <v>98</v>
      </c>
      <c r="M1108" s="147" t="s">
        <v>99</v>
      </c>
      <c r="N1108" s="146" t="s">
        <v>91</v>
      </c>
      <c r="O1108" s="146">
        <v>12</v>
      </c>
      <c r="P1108" s="148">
        <v>12</v>
      </c>
      <c r="Q1108" s="148"/>
      <c r="R1108" s="147"/>
      <c r="S1108" s="149">
        <f>TABLAINV[[#This Row],[Conteo Físico]]-TABLAINV[[#This Row],[Cant. UND]]</f>
        <v>0</v>
      </c>
      <c r="T11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8" s="150" t="str">
        <f>IFERROR(IF(MOD(TABLAINV[[#This Row],[C]],2)=0,"PAR","IMPAR"),"Zona")</f>
        <v>IMPAR</v>
      </c>
      <c r="W1108" s="151"/>
      <c r="X1108" s="152">
        <f>IFERROR(IF(TABLAINV[[#This Row],[Cant. UND]]=0,TABLAINV[[#This Row],[PMV]]*TABLAINV[[#This Row],[Conteo Físico]],TABLAINV[[#This Row],[PMV]]*TABLAINV[[#This Row],[Cant. UND]]),0)</f>
        <v>0</v>
      </c>
      <c r="Y1108" s="152">
        <f>IFERROR(ABS(TABLAINV[[#This Row],[PMV]]*TABLAINV[[#This Row],[Diferencia]]),0)</f>
        <v>0</v>
      </c>
      <c r="Z1108" s="153">
        <f>IFERROR(VLOOKUP(TABLAINV[[#This Row],[Codigo Estado]],unds!O:P,2,0),"PEND.")</f>
        <v>2001</v>
      </c>
      <c r="AA1108" s="153" t="str">
        <f t="shared" si="55"/>
        <v>CD09</v>
      </c>
      <c r="AB1108" s="159">
        <f t="shared" ca="1" si="56"/>
        <v>45828</v>
      </c>
    </row>
    <row r="1109" spans="1:28" s="156" customFormat="1" ht="24" customHeight="1" x14ac:dyDescent="0.2">
      <c r="A1109" s="157" t="str">
        <f t="shared" ref="A1109:A1172" si="57">D1109&amp;E1109</f>
        <v>MRC01</v>
      </c>
      <c r="B1109" s="145" t="str">
        <f>IF(TABLAINV[[#This Row],[Z]]="","",D1109&amp;"."&amp;TEXT(E1109,"000")&amp;"."&amp;TEXT(F1109,"000")&amp;"."&amp;TEXT(G1109,"000"))</f>
        <v>MR.C01.177.002</v>
      </c>
      <c r="C1109" s="146"/>
      <c r="D1109" s="147" t="s">
        <v>95</v>
      </c>
      <c r="E1109" s="147" t="s">
        <v>96</v>
      </c>
      <c r="F1109" s="147">
        <v>177</v>
      </c>
      <c r="G1109" s="147">
        <v>2</v>
      </c>
      <c r="H1109" s="147">
        <v>768479</v>
      </c>
      <c r="I1109" s="147" t="s">
        <v>339</v>
      </c>
      <c r="J1109" s="158">
        <v>4</v>
      </c>
      <c r="K1109" s="147" t="s">
        <v>64</v>
      </c>
      <c r="L1109" s="148" t="s">
        <v>117</v>
      </c>
      <c r="M1109" s="147" t="s">
        <v>99</v>
      </c>
      <c r="N1109" s="146" t="s">
        <v>91</v>
      </c>
      <c r="O1109" s="146">
        <v>4</v>
      </c>
      <c r="P1109" s="148">
        <v>4</v>
      </c>
      <c r="Q1109" s="148"/>
      <c r="R1109" s="147"/>
      <c r="S1109" s="149">
        <f>TABLAINV[[#This Row],[Conteo Físico]]-TABLAINV[[#This Row],[Cant. UND]]</f>
        <v>0</v>
      </c>
      <c r="T11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9" s="150" t="str">
        <f>IFERROR(IF(MOD(TABLAINV[[#This Row],[C]],2)=0,"PAR","IMPAR"),"Zona")</f>
        <v>IMPAR</v>
      </c>
      <c r="W1109" s="151"/>
      <c r="X1109" s="152">
        <f>IFERROR(IF(TABLAINV[[#This Row],[Cant. UND]]=0,TABLAINV[[#This Row],[PMV]]*TABLAINV[[#This Row],[Conteo Físico]],TABLAINV[[#This Row],[PMV]]*TABLAINV[[#This Row],[Cant. UND]]),0)</f>
        <v>0</v>
      </c>
      <c r="Y1109" s="152">
        <f>IFERROR(ABS(TABLAINV[[#This Row],[PMV]]*TABLAINV[[#This Row],[Diferencia]]),0)</f>
        <v>0</v>
      </c>
      <c r="Z1109" s="153">
        <f>IFERROR(VLOOKUP(TABLAINV[[#This Row],[Codigo Estado]],unds!O:P,2,0),"PEND.")</f>
        <v>2001</v>
      </c>
      <c r="AA1109" s="153" t="str">
        <f t="shared" ref="AA1109:AA1172" si="58">$AA$1</f>
        <v>CD09</v>
      </c>
      <c r="AB1109" s="159">
        <f t="shared" ref="AB1109:AB1172" ca="1" si="59">TODAY()</f>
        <v>45828</v>
      </c>
    </row>
    <row r="1110" spans="1:28" s="156" customFormat="1" ht="24" customHeight="1" x14ac:dyDescent="0.2">
      <c r="A1110" s="157" t="str">
        <f t="shared" si="57"/>
        <v>MRC01</v>
      </c>
      <c r="B1110" s="145" t="str">
        <f>IF(TABLAINV[[#This Row],[Z]]="","",D1110&amp;"."&amp;TEXT(E1110,"000")&amp;"."&amp;TEXT(F1110,"000")&amp;"."&amp;TEXT(G1110,"000"))</f>
        <v>MR.C01.177.002</v>
      </c>
      <c r="C1110" s="146"/>
      <c r="D1110" s="147" t="s">
        <v>95</v>
      </c>
      <c r="E1110" s="147" t="s">
        <v>96</v>
      </c>
      <c r="F1110" s="147">
        <v>177</v>
      </c>
      <c r="G1110" s="147">
        <v>2</v>
      </c>
      <c r="H1110" s="147">
        <v>779262</v>
      </c>
      <c r="I1110" s="147" t="s">
        <v>340</v>
      </c>
      <c r="J1110" s="158">
        <v>2</v>
      </c>
      <c r="K1110" s="147" t="s">
        <v>64</v>
      </c>
      <c r="L1110" s="148" t="s">
        <v>117</v>
      </c>
      <c r="M1110" s="147" t="s">
        <v>99</v>
      </c>
      <c r="N1110" s="146" t="s">
        <v>91</v>
      </c>
      <c r="O1110" s="146">
        <v>2</v>
      </c>
      <c r="P1110" s="148">
        <v>2</v>
      </c>
      <c r="Q1110" s="148"/>
      <c r="R1110" s="147"/>
      <c r="S1110" s="149">
        <f>TABLAINV[[#This Row],[Conteo Físico]]-TABLAINV[[#This Row],[Cant. UND]]</f>
        <v>0</v>
      </c>
      <c r="T11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0" s="150" t="str">
        <f>IFERROR(IF(MOD(TABLAINV[[#This Row],[C]],2)=0,"PAR","IMPAR"),"Zona")</f>
        <v>IMPAR</v>
      </c>
      <c r="W1110" s="151"/>
      <c r="X1110" s="152">
        <f>IFERROR(IF(TABLAINV[[#This Row],[Cant. UND]]=0,TABLAINV[[#This Row],[PMV]]*TABLAINV[[#This Row],[Conteo Físico]],TABLAINV[[#This Row],[PMV]]*TABLAINV[[#This Row],[Cant. UND]]),0)</f>
        <v>0</v>
      </c>
      <c r="Y1110" s="152">
        <f>IFERROR(ABS(TABLAINV[[#This Row],[PMV]]*TABLAINV[[#This Row],[Diferencia]]),0)</f>
        <v>0</v>
      </c>
      <c r="Z1110" s="153">
        <f>IFERROR(VLOOKUP(TABLAINV[[#This Row],[Codigo Estado]],unds!O:P,2,0),"PEND.")</f>
        <v>2001</v>
      </c>
      <c r="AA1110" s="153" t="str">
        <f t="shared" si="58"/>
        <v>CD09</v>
      </c>
      <c r="AB1110" s="159">
        <f t="shared" ca="1" si="59"/>
        <v>45828</v>
      </c>
    </row>
    <row r="1111" spans="1:28" s="156" customFormat="1" ht="24" customHeight="1" x14ac:dyDescent="0.2">
      <c r="A1111" s="157" t="str">
        <f t="shared" si="57"/>
        <v>MRC01</v>
      </c>
      <c r="B1111" s="145" t="str">
        <f>IF(TABLAINV[[#This Row],[Z]]="","",D1111&amp;"."&amp;TEXT(E1111,"000")&amp;"."&amp;TEXT(F1111,"000")&amp;"."&amp;TEXT(G1111,"000"))</f>
        <v>MR.C01.177.002</v>
      </c>
      <c r="C1111" s="146"/>
      <c r="D1111" s="147" t="s">
        <v>95</v>
      </c>
      <c r="E1111" s="147" t="s">
        <v>96</v>
      </c>
      <c r="F1111" s="147">
        <v>177</v>
      </c>
      <c r="G1111" s="147">
        <v>2</v>
      </c>
      <c r="H1111" s="147">
        <v>902567</v>
      </c>
      <c r="I1111" s="147" t="s">
        <v>341</v>
      </c>
      <c r="J1111" s="158">
        <v>3</v>
      </c>
      <c r="K1111" s="147" t="s">
        <v>64</v>
      </c>
      <c r="L1111" s="148" t="s">
        <v>115</v>
      </c>
      <c r="M1111" s="147" t="s">
        <v>99</v>
      </c>
      <c r="N1111" s="146" t="s">
        <v>91</v>
      </c>
      <c r="O1111" s="146">
        <v>3</v>
      </c>
      <c r="P1111" s="148">
        <v>3</v>
      </c>
      <c r="Q1111" s="148"/>
      <c r="R1111" s="147"/>
      <c r="S1111" s="149">
        <f>TABLAINV[[#This Row],[Conteo Físico]]-TABLAINV[[#This Row],[Cant. UND]]</f>
        <v>0</v>
      </c>
      <c r="T11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1" s="150" t="str">
        <f>IFERROR(IF(MOD(TABLAINV[[#This Row],[C]],2)=0,"PAR","IMPAR"),"Zona")</f>
        <v>IMPAR</v>
      </c>
      <c r="W1111" s="151"/>
      <c r="X1111" s="152">
        <f>IFERROR(IF(TABLAINV[[#This Row],[Cant. UND]]=0,TABLAINV[[#This Row],[PMV]]*TABLAINV[[#This Row],[Conteo Físico]],TABLAINV[[#This Row],[PMV]]*TABLAINV[[#This Row],[Cant. UND]]),0)</f>
        <v>0</v>
      </c>
      <c r="Y1111" s="152">
        <f>IFERROR(ABS(TABLAINV[[#This Row],[PMV]]*TABLAINV[[#This Row],[Diferencia]]),0)</f>
        <v>0</v>
      </c>
      <c r="Z1111" s="153">
        <f>IFERROR(VLOOKUP(TABLAINV[[#This Row],[Codigo Estado]],unds!O:P,2,0),"PEND.")</f>
        <v>2001</v>
      </c>
      <c r="AA1111" s="153" t="str">
        <f t="shared" si="58"/>
        <v>CD09</v>
      </c>
      <c r="AB1111" s="159">
        <f t="shared" ca="1" si="59"/>
        <v>45828</v>
      </c>
    </row>
    <row r="1112" spans="1:28" s="156" customFormat="1" ht="24" customHeight="1" x14ac:dyDescent="0.2">
      <c r="A1112" s="157" t="str">
        <f t="shared" si="57"/>
        <v>MRC01</v>
      </c>
      <c r="B1112" s="145" t="str">
        <f>IF(TABLAINV[[#This Row],[Z]]="","",D1112&amp;"."&amp;TEXT(E1112,"000")&amp;"."&amp;TEXT(F1112,"000")&amp;"."&amp;TEXT(G1112,"000"))</f>
        <v>MR.C01.183.001</v>
      </c>
      <c r="C1112" s="146"/>
      <c r="D1112" s="147" t="s">
        <v>95</v>
      </c>
      <c r="E1112" s="147" t="s">
        <v>96</v>
      </c>
      <c r="F1112" s="147">
        <v>183</v>
      </c>
      <c r="G1112" s="147">
        <v>1</v>
      </c>
      <c r="H1112" s="147">
        <v>181141</v>
      </c>
      <c r="I1112" s="147" t="s">
        <v>342</v>
      </c>
      <c r="J1112" s="158">
        <v>1</v>
      </c>
      <c r="K1112" s="147" t="s">
        <v>64</v>
      </c>
      <c r="L1112" s="148" t="s">
        <v>110</v>
      </c>
      <c r="M1112" s="147" t="s">
        <v>135</v>
      </c>
      <c r="N1112" s="146" t="s">
        <v>91</v>
      </c>
      <c r="O1112" s="146">
        <v>1</v>
      </c>
      <c r="P1112" s="148">
        <v>1</v>
      </c>
      <c r="Q1112" s="148"/>
      <c r="R1112" s="147"/>
      <c r="S1112" s="149">
        <f>TABLAINV[[#This Row],[Conteo Físico]]-TABLAINV[[#This Row],[Cant. UND]]</f>
        <v>0</v>
      </c>
      <c r="T11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2" s="150" t="str">
        <f>IFERROR(IF(MOD(TABLAINV[[#This Row],[C]],2)=0,"PAR","IMPAR"),"Zona")</f>
        <v>IMPAR</v>
      </c>
      <c r="W1112" s="151"/>
      <c r="X1112" s="152">
        <f>IFERROR(IF(TABLAINV[[#This Row],[Cant. UND]]=0,TABLAINV[[#This Row],[PMV]]*TABLAINV[[#This Row],[Conteo Físico]],TABLAINV[[#This Row],[PMV]]*TABLAINV[[#This Row],[Cant. UND]]),0)</f>
        <v>0</v>
      </c>
      <c r="Y1112" s="152">
        <f>IFERROR(ABS(TABLAINV[[#This Row],[PMV]]*TABLAINV[[#This Row],[Diferencia]]),0)</f>
        <v>0</v>
      </c>
      <c r="Z1112" s="153">
        <f>IFERROR(VLOOKUP(TABLAINV[[#This Row],[Codigo Estado]],unds!O:P,2,0),"PEND.")</f>
        <v>2001</v>
      </c>
      <c r="AA1112" s="153" t="str">
        <f t="shared" si="58"/>
        <v>CD09</v>
      </c>
      <c r="AB1112" s="159">
        <f t="shared" ca="1" si="59"/>
        <v>45828</v>
      </c>
    </row>
    <row r="1113" spans="1:28" s="156" customFormat="1" ht="24" customHeight="1" x14ac:dyDescent="0.2">
      <c r="A1113" s="157" t="str">
        <f t="shared" si="57"/>
        <v>MRC01</v>
      </c>
      <c r="B1113" s="145" t="str">
        <f>IF(TABLAINV[[#This Row],[Z]]="","",D1113&amp;"."&amp;TEXT(E1113,"000")&amp;"."&amp;TEXT(F1113,"000")&amp;"."&amp;TEXT(G1113,"000"))</f>
        <v>MR.C01.183.001</v>
      </c>
      <c r="C1113" s="146"/>
      <c r="D1113" s="147" t="s">
        <v>95</v>
      </c>
      <c r="E1113" s="147" t="s">
        <v>96</v>
      </c>
      <c r="F1113" s="147">
        <v>183</v>
      </c>
      <c r="G1113" s="147">
        <v>1</v>
      </c>
      <c r="H1113" s="147">
        <v>215669005</v>
      </c>
      <c r="I1113" s="147" t="s">
        <v>343</v>
      </c>
      <c r="J1113" s="158">
        <v>2</v>
      </c>
      <c r="K1113" s="147" t="s">
        <v>64</v>
      </c>
      <c r="L1113" s="148" t="s">
        <v>113</v>
      </c>
      <c r="M1113" s="147" t="s">
        <v>99</v>
      </c>
      <c r="N1113" s="146" t="s">
        <v>91</v>
      </c>
      <c r="O1113" s="146">
        <v>2</v>
      </c>
      <c r="P1113" s="148">
        <v>2</v>
      </c>
      <c r="Q1113" s="148"/>
      <c r="R1113" s="147"/>
      <c r="S1113" s="149">
        <f>TABLAINV[[#This Row],[Conteo Físico]]-TABLAINV[[#This Row],[Cant. UND]]</f>
        <v>0</v>
      </c>
      <c r="T11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3" s="150" t="str">
        <f>IFERROR(IF(MOD(TABLAINV[[#This Row],[C]],2)=0,"PAR","IMPAR"),"Zona")</f>
        <v>IMPAR</v>
      </c>
      <c r="W1113" s="151"/>
      <c r="X1113" s="152">
        <f>IFERROR(IF(TABLAINV[[#This Row],[Cant. UND]]=0,TABLAINV[[#This Row],[PMV]]*TABLAINV[[#This Row],[Conteo Físico]],TABLAINV[[#This Row],[PMV]]*TABLAINV[[#This Row],[Cant. UND]]),0)</f>
        <v>0</v>
      </c>
      <c r="Y1113" s="152">
        <f>IFERROR(ABS(TABLAINV[[#This Row],[PMV]]*TABLAINV[[#This Row],[Diferencia]]),0)</f>
        <v>0</v>
      </c>
      <c r="Z1113" s="153">
        <f>IFERROR(VLOOKUP(TABLAINV[[#This Row],[Codigo Estado]],unds!O:P,2,0),"PEND.")</f>
        <v>2001</v>
      </c>
      <c r="AA1113" s="153" t="str">
        <f t="shared" si="58"/>
        <v>CD09</v>
      </c>
      <c r="AB1113" s="159">
        <f t="shared" ca="1" si="59"/>
        <v>45828</v>
      </c>
    </row>
    <row r="1114" spans="1:28" s="156" customFormat="1" ht="24" customHeight="1" x14ac:dyDescent="0.2">
      <c r="A1114" s="157" t="str">
        <f t="shared" si="57"/>
        <v>MRC01</v>
      </c>
      <c r="B1114" s="145" t="str">
        <f>IF(TABLAINV[[#This Row],[Z]]="","",D1114&amp;"."&amp;TEXT(E1114,"000")&amp;"."&amp;TEXT(F1114,"000")&amp;"."&amp;TEXT(G1114,"000"))</f>
        <v>MR.C01.183.001</v>
      </c>
      <c r="C1114" s="146"/>
      <c r="D1114" s="147" t="s">
        <v>95</v>
      </c>
      <c r="E1114" s="147" t="s">
        <v>96</v>
      </c>
      <c r="F1114" s="147">
        <v>183</v>
      </c>
      <c r="G1114" s="147">
        <v>1</v>
      </c>
      <c r="H1114" s="147">
        <v>768067</v>
      </c>
      <c r="I1114" s="147" t="s">
        <v>344</v>
      </c>
      <c r="J1114" s="158">
        <v>5</v>
      </c>
      <c r="K1114" s="147" t="s">
        <v>64</v>
      </c>
      <c r="L1114" s="148" t="s">
        <v>117</v>
      </c>
      <c r="M1114" s="147" t="s">
        <v>99</v>
      </c>
      <c r="N1114" s="146" t="s">
        <v>91</v>
      </c>
      <c r="O1114" s="146">
        <v>5</v>
      </c>
      <c r="P1114" s="148">
        <v>5</v>
      </c>
      <c r="Q1114" s="148"/>
      <c r="R1114" s="147"/>
      <c r="S1114" s="149">
        <f>TABLAINV[[#This Row],[Conteo Físico]]-TABLAINV[[#This Row],[Cant. UND]]</f>
        <v>0</v>
      </c>
      <c r="T11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4" s="150" t="str">
        <f>IFERROR(IF(MOD(TABLAINV[[#This Row],[C]],2)=0,"PAR","IMPAR"),"Zona")</f>
        <v>IMPAR</v>
      </c>
      <c r="W1114" s="151"/>
      <c r="X1114" s="152">
        <f>IFERROR(IF(TABLAINV[[#This Row],[Cant. UND]]=0,TABLAINV[[#This Row],[PMV]]*TABLAINV[[#This Row],[Conteo Físico]],TABLAINV[[#This Row],[PMV]]*TABLAINV[[#This Row],[Cant. UND]]),0)</f>
        <v>0</v>
      </c>
      <c r="Y1114" s="152">
        <f>IFERROR(ABS(TABLAINV[[#This Row],[PMV]]*TABLAINV[[#This Row],[Diferencia]]),0)</f>
        <v>0</v>
      </c>
      <c r="Z1114" s="153">
        <f>IFERROR(VLOOKUP(TABLAINV[[#This Row],[Codigo Estado]],unds!O:P,2,0),"PEND.")</f>
        <v>2001</v>
      </c>
      <c r="AA1114" s="153" t="str">
        <f t="shared" si="58"/>
        <v>CD09</v>
      </c>
      <c r="AB1114" s="159">
        <f t="shared" ca="1" si="59"/>
        <v>45828</v>
      </c>
    </row>
    <row r="1115" spans="1:28" s="156" customFormat="1" ht="24" customHeight="1" x14ac:dyDescent="0.2">
      <c r="A1115" s="157" t="str">
        <f t="shared" si="57"/>
        <v>MRC01</v>
      </c>
      <c r="B1115" s="145" t="str">
        <f>IF(TABLAINV[[#This Row],[Z]]="","",D1115&amp;"."&amp;TEXT(E1115,"000")&amp;"."&amp;TEXT(F1115,"000")&amp;"."&amp;TEXT(G1115,"000"))</f>
        <v>MR.C01.183.001</v>
      </c>
      <c r="C1115" s="146"/>
      <c r="D1115" s="147" t="s">
        <v>95</v>
      </c>
      <c r="E1115" s="147" t="s">
        <v>96</v>
      </c>
      <c r="F1115" s="147">
        <v>183</v>
      </c>
      <c r="G1115" s="147">
        <v>1</v>
      </c>
      <c r="H1115" s="147">
        <v>974362</v>
      </c>
      <c r="I1115" s="147" t="s">
        <v>345</v>
      </c>
      <c r="J1115" s="158">
        <v>9</v>
      </c>
      <c r="K1115" s="147" t="s">
        <v>64</v>
      </c>
      <c r="L1115" s="148" t="s">
        <v>115</v>
      </c>
      <c r="M1115" s="147" t="s">
        <v>99</v>
      </c>
      <c r="N1115" s="146" t="s">
        <v>91</v>
      </c>
      <c r="O1115" s="146">
        <v>9</v>
      </c>
      <c r="P1115" s="148">
        <v>9</v>
      </c>
      <c r="Q1115" s="148"/>
      <c r="R1115" s="147"/>
      <c r="S1115" s="149">
        <f>TABLAINV[[#This Row],[Conteo Físico]]-TABLAINV[[#This Row],[Cant. UND]]</f>
        <v>0</v>
      </c>
      <c r="T11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5" s="150" t="str">
        <f>IFERROR(IF(MOD(TABLAINV[[#This Row],[C]],2)=0,"PAR","IMPAR"),"Zona")</f>
        <v>IMPAR</v>
      </c>
      <c r="W1115" s="151"/>
      <c r="X1115" s="152">
        <f>IFERROR(IF(TABLAINV[[#This Row],[Cant. UND]]=0,TABLAINV[[#This Row],[PMV]]*TABLAINV[[#This Row],[Conteo Físico]],TABLAINV[[#This Row],[PMV]]*TABLAINV[[#This Row],[Cant. UND]]),0)</f>
        <v>0</v>
      </c>
      <c r="Y1115" s="152">
        <f>IFERROR(ABS(TABLAINV[[#This Row],[PMV]]*TABLAINV[[#This Row],[Diferencia]]),0)</f>
        <v>0</v>
      </c>
      <c r="Z1115" s="153">
        <f>IFERROR(VLOOKUP(TABLAINV[[#This Row],[Codigo Estado]],unds!O:P,2,0),"PEND.")</f>
        <v>2001</v>
      </c>
      <c r="AA1115" s="153" t="str">
        <f t="shared" si="58"/>
        <v>CD09</v>
      </c>
      <c r="AB1115" s="159">
        <f t="shared" ca="1" si="59"/>
        <v>45828</v>
      </c>
    </row>
    <row r="1116" spans="1:28" s="156" customFormat="1" ht="24" customHeight="1" x14ac:dyDescent="0.2">
      <c r="A1116" s="157" t="str">
        <f t="shared" si="57"/>
        <v>MRC01</v>
      </c>
      <c r="B1116" s="145" t="str">
        <f>IF(TABLAINV[[#This Row],[Z]]="","",D1116&amp;"."&amp;TEXT(E1116,"000")&amp;"."&amp;TEXT(F1116,"000")&amp;"."&amp;TEXT(G1116,"000"))</f>
        <v>MR.C01.183.002</v>
      </c>
      <c r="C1116" s="146"/>
      <c r="D1116" s="147" t="s">
        <v>95</v>
      </c>
      <c r="E1116" s="147" t="s">
        <v>96</v>
      </c>
      <c r="F1116" s="147">
        <v>183</v>
      </c>
      <c r="G1116" s="147">
        <v>2</v>
      </c>
      <c r="H1116" s="147">
        <v>186267</v>
      </c>
      <c r="I1116" s="147" t="s">
        <v>346</v>
      </c>
      <c r="J1116" s="158">
        <v>6</v>
      </c>
      <c r="K1116" s="147" t="s">
        <v>64</v>
      </c>
      <c r="L1116" s="148" t="s">
        <v>110</v>
      </c>
      <c r="M1116" s="147" t="s">
        <v>135</v>
      </c>
      <c r="N1116" s="146" t="s">
        <v>91</v>
      </c>
      <c r="O1116" s="146">
        <v>6</v>
      </c>
      <c r="P1116" s="148">
        <v>6</v>
      </c>
      <c r="Q1116" s="148"/>
      <c r="R1116" s="147"/>
      <c r="S1116" s="149">
        <f>TABLAINV[[#This Row],[Conteo Físico]]-TABLAINV[[#This Row],[Cant. UND]]</f>
        <v>0</v>
      </c>
      <c r="T11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6" s="150" t="str">
        <f>IFERROR(IF(MOD(TABLAINV[[#This Row],[C]],2)=0,"PAR","IMPAR"),"Zona")</f>
        <v>IMPAR</v>
      </c>
      <c r="W1116" s="151"/>
      <c r="X1116" s="152">
        <f>IFERROR(IF(TABLAINV[[#This Row],[Cant. UND]]=0,TABLAINV[[#This Row],[PMV]]*TABLAINV[[#This Row],[Conteo Físico]],TABLAINV[[#This Row],[PMV]]*TABLAINV[[#This Row],[Cant. UND]]),0)</f>
        <v>0</v>
      </c>
      <c r="Y1116" s="152">
        <f>IFERROR(ABS(TABLAINV[[#This Row],[PMV]]*TABLAINV[[#This Row],[Diferencia]]),0)</f>
        <v>0</v>
      </c>
      <c r="Z1116" s="153">
        <f>IFERROR(VLOOKUP(TABLAINV[[#This Row],[Codigo Estado]],unds!O:P,2,0),"PEND.")</f>
        <v>2001</v>
      </c>
      <c r="AA1116" s="153" t="str">
        <f t="shared" si="58"/>
        <v>CD09</v>
      </c>
      <c r="AB1116" s="159">
        <f t="shared" ca="1" si="59"/>
        <v>45828</v>
      </c>
    </row>
    <row r="1117" spans="1:28" s="156" customFormat="1" ht="24" customHeight="1" x14ac:dyDescent="0.2">
      <c r="A1117" s="157" t="str">
        <f t="shared" si="57"/>
        <v>MRC01</v>
      </c>
      <c r="B1117" s="145" t="str">
        <f>IF(TABLAINV[[#This Row],[Z]]="","",D1117&amp;"."&amp;TEXT(E1117,"000")&amp;"."&amp;TEXT(F1117,"000")&amp;"."&amp;TEXT(G1117,"000"))</f>
        <v>MR.C01.183.002</v>
      </c>
      <c r="C1117" s="146"/>
      <c r="D1117" s="147" t="s">
        <v>95</v>
      </c>
      <c r="E1117" s="147" t="s">
        <v>96</v>
      </c>
      <c r="F1117" s="147">
        <v>183</v>
      </c>
      <c r="G1117" s="147">
        <v>2</v>
      </c>
      <c r="H1117" s="147">
        <v>515991</v>
      </c>
      <c r="I1117" s="147" t="s">
        <v>347</v>
      </c>
      <c r="J1117" s="158">
        <v>4</v>
      </c>
      <c r="K1117" s="147" t="s">
        <v>64</v>
      </c>
      <c r="L1117" s="148" t="s">
        <v>134</v>
      </c>
      <c r="M1117" s="147" t="s">
        <v>135</v>
      </c>
      <c r="N1117" s="146" t="s">
        <v>91</v>
      </c>
      <c r="O1117" s="146">
        <v>4</v>
      </c>
      <c r="P1117" s="148">
        <v>4</v>
      </c>
      <c r="Q1117" s="148"/>
      <c r="R1117" s="147"/>
      <c r="S1117" s="149">
        <f>TABLAINV[[#This Row],[Conteo Físico]]-TABLAINV[[#This Row],[Cant. UND]]</f>
        <v>0</v>
      </c>
      <c r="T11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7" s="150" t="str">
        <f>IFERROR(IF(MOD(TABLAINV[[#This Row],[C]],2)=0,"PAR","IMPAR"),"Zona")</f>
        <v>IMPAR</v>
      </c>
      <c r="W1117" s="151"/>
      <c r="X1117" s="152">
        <f>IFERROR(IF(TABLAINV[[#This Row],[Cant. UND]]=0,TABLAINV[[#This Row],[PMV]]*TABLAINV[[#This Row],[Conteo Físico]],TABLAINV[[#This Row],[PMV]]*TABLAINV[[#This Row],[Cant. UND]]),0)</f>
        <v>0</v>
      </c>
      <c r="Y1117" s="152">
        <f>IFERROR(ABS(TABLAINV[[#This Row],[PMV]]*TABLAINV[[#This Row],[Diferencia]]),0)</f>
        <v>0</v>
      </c>
      <c r="Z1117" s="153">
        <f>IFERROR(VLOOKUP(TABLAINV[[#This Row],[Codigo Estado]],unds!O:P,2,0),"PEND.")</f>
        <v>2001</v>
      </c>
      <c r="AA1117" s="153" t="str">
        <f t="shared" si="58"/>
        <v>CD09</v>
      </c>
      <c r="AB1117" s="159">
        <f t="shared" ca="1" si="59"/>
        <v>45828</v>
      </c>
    </row>
    <row r="1118" spans="1:28" s="156" customFormat="1" ht="24" customHeight="1" x14ac:dyDescent="0.2">
      <c r="A1118" s="157" t="str">
        <f t="shared" si="57"/>
        <v>MRC01</v>
      </c>
      <c r="B1118" s="145" t="str">
        <f>IF(TABLAINV[[#This Row],[Z]]="","",D1118&amp;"."&amp;TEXT(E1118,"000")&amp;"."&amp;TEXT(F1118,"000")&amp;"."&amp;TEXT(G1118,"000"))</f>
        <v>MR.C01.183.002</v>
      </c>
      <c r="C1118" s="146"/>
      <c r="D1118" s="147" t="s">
        <v>95</v>
      </c>
      <c r="E1118" s="147" t="s">
        <v>96</v>
      </c>
      <c r="F1118" s="147">
        <v>183</v>
      </c>
      <c r="G1118" s="147">
        <v>2</v>
      </c>
      <c r="H1118" s="147">
        <v>545905</v>
      </c>
      <c r="I1118" s="147" t="s">
        <v>348</v>
      </c>
      <c r="J1118" s="158">
        <v>3</v>
      </c>
      <c r="K1118" s="147" t="s">
        <v>64</v>
      </c>
      <c r="L1118" s="148" t="s">
        <v>134</v>
      </c>
      <c r="M1118" s="147" t="s">
        <v>135</v>
      </c>
      <c r="N1118" s="146" t="s">
        <v>91</v>
      </c>
      <c r="O1118" s="146">
        <v>3</v>
      </c>
      <c r="P1118" s="148">
        <v>3</v>
      </c>
      <c r="Q1118" s="148"/>
      <c r="R1118" s="147"/>
      <c r="S1118" s="149">
        <f>TABLAINV[[#This Row],[Conteo Físico]]-TABLAINV[[#This Row],[Cant. UND]]</f>
        <v>0</v>
      </c>
      <c r="T11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8" s="150" t="str">
        <f>IFERROR(IF(MOD(TABLAINV[[#This Row],[C]],2)=0,"PAR","IMPAR"),"Zona")</f>
        <v>IMPAR</v>
      </c>
      <c r="W1118" s="151"/>
      <c r="X1118" s="152">
        <f>IFERROR(IF(TABLAINV[[#This Row],[Cant. UND]]=0,TABLAINV[[#This Row],[PMV]]*TABLAINV[[#This Row],[Conteo Físico]],TABLAINV[[#This Row],[PMV]]*TABLAINV[[#This Row],[Cant. UND]]),0)</f>
        <v>0</v>
      </c>
      <c r="Y1118" s="152">
        <f>IFERROR(ABS(TABLAINV[[#This Row],[PMV]]*TABLAINV[[#This Row],[Diferencia]]),0)</f>
        <v>0</v>
      </c>
      <c r="Z1118" s="153">
        <f>IFERROR(VLOOKUP(TABLAINV[[#This Row],[Codigo Estado]],unds!O:P,2,0),"PEND.")</f>
        <v>2001</v>
      </c>
      <c r="AA1118" s="153" t="str">
        <f t="shared" si="58"/>
        <v>CD09</v>
      </c>
      <c r="AB1118" s="159">
        <f t="shared" ca="1" si="59"/>
        <v>45828</v>
      </c>
    </row>
    <row r="1119" spans="1:28" s="156" customFormat="1" ht="24" customHeight="1" x14ac:dyDescent="0.2">
      <c r="A1119" s="157" t="str">
        <f t="shared" si="57"/>
        <v>MRC01</v>
      </c>
      <c r="B1119" s="145" t="str">
        <f>IF(TABLAINV[[#This Row],[Z]]="","",D1119&amp;"."&amp;TEXT(E1119,"000")&amp;"."&amp;TEXT(F1119,"000")&amp;"."&amp;TEXT(G1119,"000"))</f>
        <v>MR.C01.183.002</v>
      </c>
      <c r="C1119" s="146"/>
      <c r="D1119" s="147" t="s">
        <v>95</v>
      </c>
      <c r="E1119" s="147" t="s">
        <v>96</v>
      </c>
      <c r="F1119" s="147">
        <v>183</v>
      </c>
      <c r="G1119" s="147">
        <v>2</v>
      </c>
      <c r="H1119" s="147">
        <v>720435</v>
      </c>
      <c r="I1119" s="147" t="s">
        <v>338</v>
      </c>
      <c r="J1119" s="158">
        <v>1</v>
      </c>
      <c r="K1119" s="147" t="s">
        <v>64</v>
      </c>
      <c r="L1119" s="148" t="s">
        <v>98</v>
      </c>
      <c r="M1119" s="147" t="s">
        <v>99</v>
      </c>
      <c r="N1119" s="146" t="s">
        <v>91</v>
      </c>
      <c r="O1119" s="146">
        <v>1</v>
      </c>
      <c r="P1119" s="148">
        <v>1</v>
      </c>
      <c r="Q1119" s="148"/>
      <c r="R1119" s="147"/>
      <c r="S1119" s="149">
        <f>TABLAINV[[#This Row],[Conteo Físico]]-TABLAINV[[#This Row],[Cant. UND]]</f>
        <v>0</v>
      </c>
      <c r="T11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9" s="150" t="str">
        <f>IFERROR(IF(MOD(TABLAINV[[#This Row],[C]],2)=0,"PAR","IMPAR"),"Zona")</f>
        <v>IMPAR</v>
      </c>
      <c r="W1119" s="151"/>
      <c r="X1119" s="152">
        <f>IFERROR(IF(TABLAINV[[#This Row],[Cant. UND]]=0,TABLAINV[[#This Row],[PMV]]*TABLAINV[[#This Row],[Conteo Físico]],TABLAINV[[#This Row],[PMV]]*TABLAINV[[#This Row],[Cant. UND]]),0)</f>
        <v>0</v>
      </c>
      <c r="Y1119" s="152">
        <f>IFERROR(ABS(TABLAINV[[#This Row],[PMV]]*TABLAINV[[#This Row],[Diferencia]]),0)</f>
        <v>0</v>
      </c>
      <c r="Z1119" s="153">
        <f>IFERROR(VLOOKUP(TABLAINV[[#This Row],[Codigo Estado]],unds!O:P,2,0),"PEND.")</f>
        <v>2001</v>
      </c>
      <c r="AA1119" s="153" t="str">
        <f t="shared" si="58"/>
        <v>CD09</v>
      </c>
      <c r="AB1119" s="159">
        <f t="shared" ca="1" si="59"/>
        <v>45828</v>
      </c>
    </row>
    <row r="1120" spans="1:28" s="156" customFormat="1" ht="24" customHeight="1" x14ac:dyDescent="0.2">
      <c r="A1120" s="157" t="str">
        <f t="shared" si="57"/>
        <v>MRC01</v>
      </c>
      <c r="B1120" s="145" t="str">
        <f>IF(TABLAINV[[#This Row],[Z]]="","",D1120&amp;"."&amp;TEXT(E1120,"000")&amp;"."&amp;TEXT(F1120,"000")&amp;"."&amp;TEXT(G1120,"000"))</f>
        <v>MR.C01.183.002</v>
      </c>
      <c r="C1120" s="146"/>
      <c r="D1120" s="147" t="s">
        <v>95</v>
      </c>
      <c r="E1120" s="147" t="s">
        <v>96</v>
      </c>
      <c r="F1120" s="147">
        <v>183</v>
      </c>
      <c r="G1120" s="147">
        <v>2</v>
      </c>
      <c r="H1120" s="147">
        <v>733539</v>
      </c>
      <c r="I1120" s="147" t="s">
        <v>349</v>
      </c>
      <c r="J1120" s="158">
        <v>1</v>
      </c>
      <c r="K1120" s="147" t="s">
        <v>64</v>
      </c>
      <c r="L1120" s="148" t="s">
        <v>115</v>
      </c>
      <c r="M1120" s="147" t="s">
        <v>99</v>
      </c>
      <c r="N1120" s="146" t="s">
        <v>91</v>
      </c>
      <c r="O1120" s="146">
        <v>1</v>
      </c>
      <c r="P1120" s="148">
        <v>1</v>
      </c>
      <c r="Q1120" s="148"/>
      <c r="R1120" s="147"/>
      <c r="S1120" s="149">
        <f>TABLAINV[[#This Row],[Conteo Físico]]-TABLAINV[[#This Row],[Cant. UND]]</f>
        <v>0</v>
      </c>
      <c r="T11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0" s="150" t="str">
        <f>IFERROR(IF(MOD(TABLAINV[[#This Row],[C]],2)=0,"PAR","IMPAR"),"Zona")</f>
        <v>IMPAR</v>
      </c>
      <c r="W1120" s="151"/>
      <c r="X1120" s="152">
        <f>IFERROR(IF(TABLAINV[[#This Row],[Cant. UND]]=0,TABLAINV[[#This Row],[PMV]]*TABLAINV[[#This Row],[Conteo Físico]],TABLAINV[[#This Row],[PMV]]*TABLAINV[[#This Row],[Cant. UND]]),0)</f>
        <v>0</v>
      </c>
      <c r="Y1120" s="152">
        <f>IFERROR(ABS(TABLAINV[[#This Row],[PMV]]*TABLAINV[[#This Row],[Diferencia]]),0)</f>
        <v>0</v>
      </c>
      <c r="Z1120" s="153">
        <f>IFERROR(VLOOKUP(TABLAINV[[#This Row],[Codigo Estado]],unds!O:P,2,0),"PEND.")</f>
        <v>2001</v>
      </c>
      <c r="AA1120" s="153" t="str">
        <f t="shared" si="58"/>
        <v>CD09</v>
      </c>
      <c r="AB1120" s="159">
        <f t="shared" ca="1" si="59"/>
        <v>45828</v>
      </c>
    </row>
    <row r="1121" spans="1:28" s="156" customFormat="1" ht="24" customHeight="1" x14ac:dyDescent="0.2">
      <c r="A1121" s="157" t="str">
        <f t="shared" si="57"/>
        <v>MRC01</v>
      </c>
      <c r="B1121" s="145" t="str">
        <f>IF(TABLAINV[[#This Row],[Z]]="","",D1121&amp;"."&amp;TEXT(E1121,"000")&amp;"."&amp;TEXT(F1121,"000")&amp;"."&amp;TEXT(G1121,"000"))</f>
        <v>MR.C01.183.002</v>
      </c>
      <c r="C1121" s="146"/>
      <c r="D1121" s="147" t="s">
        <v>95</v>
      </c>
      <c r="E1121" s="147" t="s">
        <v>96</v>
      </c>
      <c r="F1121" s="147">
        <v>183</v>
      </c>
      <c r="G1121" s="147">
        <v>2</v>
      </c>
      <c r="H1121" s="147">
        <v>964925004</v>
      </c>
      <c r="I1121" s="147" t="s">
        <v>350</v>
      </c>
      <c r="J1121" s="158">
        <v>6</v>
      </c>
      <c r="K1121" s="147" t="s">
        <v>64</v>
      </c>
      <c r="L1121" s="148" t="s">
        <v>115</v>
      </c>
      <c r="M1121" s="147" t="s">
        <v>99</v>
      </c>
      <c r="N1121" s="146" t="s">
        <v>91</v>
      </c>
      <c r="O1121" s="146">
        <v>6</v>
      </c>
      <c r="P1121" s="148">
        <v>6</v>
      </c>
      <c r="Q1121" s="148"/>
      <c r="R1121" s="147"/>
      <c r="S1121" s="149">
        <f>TABLAINV[[#This Row],[Conteo Físico]]-TABLAINV[[#This Row],[Cant. UND]]</f>
        <v>0</v>
      </c>
      <c r="T11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1" s="150" t="str">
        <f>IFERROR(IF(MOD(TABLAINV[[#This Row],[C]],2)=0,"PAR","IMPAR"),"Zona")</f>
        <v>IMPAR</v>
      </c>
      <c r="W1121" s="151"/>
      <c r="X1121" s="152">
        <f>IFERROR(IF(TABLAINV[[#This Row],[Cant. UND]]=0,TABLAINV[[#This Row],[PMV]]*TABLAINV[[#This Row],[Conteo Físico]],TABLAINV[[#This Row],[PMV]]*TABLAINV[[#This Row],[Cant. UND]]),0)</f>
        <v>0</v>
      </c>
      <c r="Y1121" s="152">
        <f>IFERROR(ABS(TABLAINV[[#This Row],[PMV]]*TABLAINV[[#This Row],[Diferencia]]),0)</f>
        <v>0</v>
      </c>
      <c r="Z1121" s="153">
        <f>IFERROR(VLOOKUP(TABLAINV[[#This Row],[Codigo Estado]],unds!O:P,2,0),"PEND.")</f>
        <v>2001</v>
      </c>
      <c r="AA1121" s="153" t="str">
        <f t="shared" si="58"/>
        <v>CD09</v>
      </c>
      <c r="AB1121" s="159">
        <f t="shared" ca="1" si="59"/>
        <v>45828</v>
      </c>
    </row>
    <row r="1122" spans="1:28" s="156" customFormat="1" ht="24" customHeight="1" x14ac:dyDescent="0.2">
      <c r="A1122" s="157" t="str">
        <f t="shared" si="57"/>
        <v>MRC01</v>
      </c>
      <c r="B1122" s="145" t="str">
        <f>IF(TABLAINV[[#This Row],[Z]]="","",D1122&amp;"."&amp;TEXT(E1122,"000")&amp;"."&amp;TEXT(F1122,"000")&amp;"."&amp;TEXT(G1122,"000"))</f>
        <v>MR.C01.185.001</v>
      </c>
      <c r="C1122" s="146"/>
      <c r="D1122" s="147" t="s">
        <v>95</v>
      </c>
      <c r="E1122" s="147" t="s">
        <v>96</v>
      </c>
      <c r="F1122" s="147">
        <v>185</v>
      </c>
      <c r="G1122" s="147">
        <v>1</v>
      </c>
      <c r="H1122" s="147">
        <v>1031100</v>
      </c>
      <c r="I1122" s="147" t="s">
        <v>351</v>
      </c>
      <c r="J1122" s="158">
        <v>10</v>
      </c>
      <c r="K1122" s="147" t="s">
        <v>64</v>
      </c>
      <c r="L1122" s="148" t="s">
        <v>115</v>
      </c>
      <c r="M1122" s="147" t="s">
        <v>99</v>
      </c>
      <c r="N1122" s="146" t="s">
        <v>91</v>
      </c>
      <c r="O1122" s="146">
        <v>10</v>
      </c>
      <c r="P1122" s="148">
        <v>10</v>
      </c>
      <c r="Q1122" s="148"/>
      <c r="R1122" s="147"/>
      <c r="S1122" s="149">
        <f>TABLAINV[[#This Row],[Conteo Físico]]-TABLAINV[[#This Row],[Cant. UND]]</f>
        <v>0</v>
      </c>
      <c r="T11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2" s="150" t="str">
        <f>IFERROR(IF(MOD(TABLAINV[[#This Row],[C]],2)=0,"PAR","IMPAR"),"Zona")</f>
        <v>IMPAR</v>
      </c>
      <c r="W1122" s="151"/>
      <c r="X1122" s="152">
        <f>IFERROR(IF(TABLAINV[[#This Row],[Cant. UND]]=0,TABLAINV[[#This Row],[PMV]]*TABLAINV[[#This Row],[Conteo Físico]],TABLAINV[[#This Row],[PMV]]*TABLAINV[[#This Row],[Cant. UND]]),0)</f>
        <v>0</v>
      </c>
      <c r="Y1122" s="152">
        <f>IFERROR(ABS(TABLAINV[[#This Row],[PMV]]*TABLAINV[[#This Row],[Diferencia]]),0)</f>
        <v>0</v>
      </c>
      <c r="Z1122" s="153">
        <f>IFERROR(VLOOKUP(TABLAINV[[#This Row],[Codigo Estado]],unds!O:P,2,0),"PEND.")</f>
        <v>2001</v>
      </c>
      <c r="AA1122" s="153" t="str">
        <f t="shared" si="58"/>
        <v>CD09</v>
      </c>
      <c r="AB1122" s="159">
        <f t="shared" ca="1" si="59"/>
        <v>45828</v>
      </c>
    </row>
    <row r="1123" spans="1:28" s="156" customFormat="1" ht="24" customHeight="1" x14ac:dyDescent="0.2">
      <c r="A1123" s="157" t="str">
        <f t="shared" si="57"/>
        <v>MRC01</v>
      </c>
      <c r="B1123" s="145" t="str">
        <f>IF(TABLAINV[[#This Row],[Z]]="","",D1123&amp;"."&amp;TEXT(E1123,"000")&amp;"."&amp;TEXT(F1123,"000")&amp;"."&amp;TEXT(G1123,"000"))</f>
        <v>MR.C01.185.001</v>
      </c>
      <c r="C1123" s="146"/>
      <c r="D1123" s="147" t="s">
        <v>95</v>
      </c>
      <c r="E1123" s="147" t="s">
        <v>96</v>
      </c>
      <c r="F1123" s="147">
        <v>185</v>
      </c>
      <c r="G1123" s="147">
        <v>1</v>
      </c>
      <c r="H1123" s="147">
        <v>1032078</v>
      </c>
      <c r="I1123" s="147" t="s">
        <v>352</v>
      </c>
      <c r="J1123" s="158">
        <v>9</v>
      </c>
      <c r="K1123" s="147" t="s">
        <v>64</v>
      </c>
      <c r="L1123" s="148" t="s">
        <v>115</v>
      </c>
      <c r="M1123" s="147" t="s">
        <v>99</v>
      </c>
      <c r="N1123" s="146" t="s">
        <v>91</v>
      </c>
      <c r="O1123" s="146">
        <v>9</v>
      </c>
      <c r="P1123" s="148">
        <v>9</v>
      </c>
      <c r="Q1123" s="148"/>
      <c r="R1123" s="147"/>
      <c r="S1123" s="149">
        <f>TABLAINV[[#This Row],[Conteo Físico]]-TABLAINV[[#This Row],[Cant. UND]]</f>
        <v>0</v>
      </c>
      <c r="T11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3" s="150" t="str">
        <f>IFERROR(IF(MOD(TABLAINV[[#This Row],[C]],2)=0,"PAR","IMPAR"),"Zona")</f>
        <v>IMPAR</v>
      </c>
      <c r="W1123" s="151"/>
      <c r="X1123" s="152">
        <f>IFERROR(IF(TABLAINV[[#This Row],[Cant. UND]]=0,TABLAINV[[#This Row],[PMV]]*TABLAINV[[#This Row],[Conteo Físico]],TABLAINV[[#This Row],[PMV]]*TABLAINV[[#This Row],[Cant. UND]]),0)</f>
        <v>0</v>
      </c>
      <c r="Y1123" s="152">
        <f>IFERROR(ABS(TABLAINV[[#This Row],[PMV]]*TABLAINV[[#This Row],[Diferencia]]),0)</f>
        <v>0</v>
      </c>
      <c r="Z1123" s="153">
        <f>IFERROR(VLOOKUP(TABLAINV[[#This Row],[Codigo Estado]],unds!O:P,2,0),"PEND.")</f>
        <v>2001</v>
      </c>
      <c r="AA1123" s="153" t="str">
        <f t="shared" si="58"/>
        <v>CD09</v>
      </c>
      <c r="AB1123" s="159">
        <f t="shared" ca="1" si="59"/>
        <v>45828</v>
      </c>
    </row>
    <row r="1124" spans="1:28" s="156" customFormat="1" ht="24" customHeight="1" x14ac:dyDescent="0.2">
      <c r="A1124" s="157" t="str">
        <f t="shared" si="57"/>
        <v>MRC01</v>
      </c>
      <c r="B1124" s="145" t="str">
        <f>IF(TABLAINV[[#This Row],[Z]]="","",D1124&amp;"."&amp;TEXT(E1124,"000")&amp;"."&amp;TEXT(F1124,"000")&amp;"."&amp;TEXT(G1124,"000"))</f>
        <v>MR.C01.185.001</v>
      </c>
      <c r="C1124" s="146"/>
      <c r="D1124" s="147" t="s">
        <v>95</v>
      </c>
      <c r="E1124" s="147" t="s">
        <v>96</v>
      </c>
      <c r="F1124" s="147">
        <v>185</v>
      </c>
      <c r="G1124" s="147">
        <v>1</v>
      </c>
      <c r="H1124" s="147">
        <v>3749</v>
      </c>
      <c r="I1124" s="147" t="s">
        <v>353</v>
      </c>
      <c r="J1124" s="158">
        <v>6</v>
      </c>
      <c r="K1124" s="147" t="s">
        <v>64</v>
      </c>
      <c r="L1124" s="148" t="s">
        <v>110</v>
      </c>
      <c r="M1124" s="147" t="s">
        <v>135</v>
      </c>
      <c r="N1124" s="146" t="s">
        <v>91</v>
      </c>
      <c r="O1124" s="146">
        <v>6</v>
      </c>
      <c r="P1124" s="148">
        <v>6</v>
      </c>
      <c r="Q1124" s="148"/>
      <c r="R1124" s="147"/>
      <c r="S1124" s="149">
        <f>TABLAINV[[#This Row],[Conteo Físico]]-TABLAINV[[#This Row],[Cant. UND]]</f>
        <v>0</v>
      </c>
      <c r="T11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4" s="150" t="str">
        <f>IFERROR(IF(MOD(TABLAINV[[#This Row],[C]],2)=0,"PAR","IMPAR"),"Zona")</f>
        <v>IMPAR</v>
      </c>
      <c r="W1124" s="151"/>
      <c r="X1124" s="152">
        <f>IFERROR(IF(TABLAINV[[#This Row],[Cant. UND]]=0,TABLAINV[[#This Row],[PMV]]*TABLAINV[[#This Row],[Conteo Físico]],TABLAINV[[#This Row],[PMV]]*TABLAINV[[#This Row],[Cant. UND]]),0)</f>
        <v>0</v>
      </c>
      <c r="Y1124" s="152">
        <f>IFERROR(ABS(TABLAINV[[#This Row],[PMV]]*TABLAINV[[#This Row],[Diferencia]]),0)</f>
        <v>0</v>
      </c>
      <c r="Z1124" s="153">
        <f>IFERROR(VLOOKUP(TABLAINV[[#This Row],[Codigo Estado]],unds!O:P,2,0),"PEND.")</f>
        <v>2001</v>
      </c>
      <c r="AA1124" s="153" t="str">
        <f t="shared" si="58"/>
        <v>CD09</v>
      </c>
      <c r="AB1124" s="159">
        <f t="shared" ca="1" si="59"/>
        <v>45828</v>
      </c>
    </row>
    <row r="1125" spans="1:28" s="156" customFormat="1" ht="24" customHeight="1" x14ac:dyDescent="0.2">
      <c r="A1125" s="157" t="str">
        <f t="shared" si="57"/>
        <v>MRC01</v>
      </c>
      <c r="B1125" s="145" t="str">
        <f>IF(TABLAINV[[#This Row],[Z]]="","",D1125&amp;"."&amp;TEXT(E1125,"000")&amp;"."&amp;TEXT(F1125,"000")&amp;"."&amp;TEXT(G1125,"000"))</f>
        <v>MR.C01.185.001</v>
      </c>
      <c r="C1125" s="146"/>
      <c r="D1125" s="147" t="s">
        <v>95</v>
      </c>
      <c r="E1125" s="147" t="s">
        <v>96</v>
      </c>
      <c r="F1125" s="147">
        <v>185</v>
      </c>
      <c r="G1125" s="147">
        <v>1</v>
      </c>
      <c r="H1125" s="147">
        <v>563849006</v>
      </c>
      <c r="I1125" s="147" t="s">
        <v>354</v>
      </c>
      <c r="J1125" s="158">
        <v>3</v>
      </c>
      <c r="K1125" s="147" t="s">
        <v>64</v>
      </c>
      <c r="L1125" s="148" t="s">
        <v>110</v>
      </c>
      <c r="M1125" s="147" t="s">
        <v>135</v>
      </c>
      <c r="N1125" s="146" t="s">
        <v>91</v>
      </c>
      <c r="O1125" s="146">
        <v>3</v>
      </c>
      <c r="P1125" s="148">
        <v>3</v>
      </c>
      <c r="Q1125" s="148"/>
      <c r="R1125" s="147"/>
      <c r="S1125" s="149">
        <f>TABLAINV[[#This Row],[Conteo Físico]]-TABLAINV[[#This Row],[Cant. UND]]</f>
        <v>0</v>
      </c>
      <c r="T11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5" s="150" t="str">
        <f>IFERROR(IF(MOD(TABLAINV[[#This Row],[C]],2)=0,"PAR","IMPAR"),"Zona")</f>
        <v>IMPAR</v>
      </c>
      <c r="W1125" s="151"/>
      <c r="X1125" s="152">
        <f>IFERROR(IF(TABLAINV[[#This Row],[Cant. UND]]=0,TABLAINV[[#This Row],[PMV]]*TABLAINV[[#This Row],[Conteo Físico]],TABLAINV[[#This Row],[PMV]]*TABLAINV[[#This Row],[Cant. UND]]),0)</f>
        <v>0</v>
      </c>
      <c r="Y1125" s="152">
        <f>IFERROR(ABS(TABLAINV[[#This Row],[PMV]]*TABLAINV[[#This Row],[Diferencia]]),0)</f>
        <v>0</v>
      </c>
      <c r="Z1125" s="153">
        <f>IFERROR(VLOOKUP(TABLAINV[[#This Row],[Codigo Estado]],unds!O:P,2,0),"PEND.")</f>
        <v>2001</v>
      </c>
      <c r="AA1125" s="153" t="str">
        <f t="shared" si="58"/>
        <v>CD09</v>
      </c>
      <c r="AB1125" s="159">
        <f t="shared" ca="1" si="59"/>
        <v>45828</v>
      </c>
    </row>
    <row r="1126" spans="1:28" s="156" customFormat="1" ht="24" customHeight="1" x14ac:dyDescent="0.2">
      <c r="A1126" s="157" t="str">
        <f t="shared" si="57"/>
        <v>MRC01</v>
      </c>
      <c r="B1126" s="145" t="str">
        <f>IF(TABLAINV[[#This Row],[Z]]="","",D1126&amp;"."&amp;TEXT(E1126,"000")&amp;"."&amp;TEXT(F1126,"000")&amp;"."&amp;TEXT(G1126,"000"))</f>
        <v>MR.C01.185.001</v>
      </c>
      <c r="C1126" s="146"/>
      <c r="D1126" s="147" t="s">
        <v>95</v>
      </c>
      <c r="E1126" s="147" t="s">
        <v>96</v>
      </c>
      <c r="F1126" s="147">
        <v>185</v>
      </c>
      <c r="G1126" s="147">
        <v>1</v>
      </c>
      <c r="H1126" s="147">
        <v>975713</v>
      </c>
      <c r="I1126" s="147" t="s">
        <v>355</v>
      </c>
      <c r="J1126" s="158">
        <v>1</v>
      </c>
      <c r="K1126" s="147" t="s">
        <v>64</v>
      </c>
      <c r="L1126" s="148" t="s">
        <v>117</v>
      </c>
      <c r="M1126" s="147" t="s">
        <v>99</v>
      </c>
      <c r="N1126" s="146" t="s">
        <v>91</v>
      </c>
      <c r="O1126" s="146">
        <v>1</v>
      </c>
      <c r="P1126" s="148">
        <v>1</v>
      </c>
      <c r="Q1126" s="148"/>
      <c r="R1126" s="147"/>
      <c r="S1126" s="149">
        <f>TABLAINV[[#This Row],[Conteo Físico]]-TABLAINV[[#This Row],[Cant. UND]]</f>
        <v>0</v>
      </c>
      <c r="T11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6" s="150" t="str">
        <f>IFERROR(IF(MOD(TABLAINV[[#This Row],[C]],2)=0,"PAR","IMPAR"),"Zona")</f>
        <v>IMPAR</v>
      </c>
      <c r="W1126" s="151"/>
      <c r="X1126" s="152">
        <f>IFERROR(IF(TABLAINV[[#This Row],[Cant. UND]]=0,TABLAINV[[#This Row],[PMV]]*TABLAINV[[#This Row],[Conteo Físico]],TABLAINV[[#This Row],[PMV]]*TABLAINV[[#This Row],[Cant. UND]]),0)</f>
        <v>0</v>
      </c>
      <c r="Y1126" s="152">
        <f>IFERROR(ABS(TABLAINV[[#This Row],[PMV]]*TABLAINV[[#This Row],[Diferencia]]),0)</f>
        <v>0</v>
      </c>
      <c r="Z1126" s="153">
        <f>IFERROR(VLOOKUP(TABLAINV[[#This Row],[Codigo Estado]],unds!O:P,2,0),"PEND.")</f>
        <v>2001</v>
      </c>
      <c r="AA1126" s="153" t="str">
        <f t="shared" si="58"/>
        <v>CD09</v>
      </c>
      <c r="AB1126" s="159">
        <f t="shared" ca="1" si="59"/>
        <v>45828</v>
      </c>
    </row>
    <row r="1127" spans="1:28" s="156" customFormat="1" ht="24" customHeight="1" x14ac:dyDescent="0.2">
      <c r="A1127" s="157" t="str">
        <f t="shared" si="57"/>
        <v>MRC01</v>
      </c>
      <c r="B1127" s="145" t="str">
        <f>IF(TABLAINV[[#This Row],[Z]]="","",D1127&amp;"."&amp;TEXT(E1127,"000")&amp;"."&amp;TEXT(F1127,"000")&amp;"."&amp;TEXT(G1127,"000"))</f>
        <v>MR.C01.185.002</v>
      </c>
      <c r="C1127" s="146"/>
      <c r="D1127" s="147" t="s">
        <v>95</v>
      </c>
      <c r="E1127" s="147" t="s">
        <v>96</v>
      </c>
      <c r="F1127" s="147">
        <v>185</v>
      </c>
      <c r="G1127" s="147">
        <v>2</v>
      </c>
      <c r="H1127" s="147">
        <v>127641</v>
      </c>
      <c r="I1127" s="147" t="s">
        <v>356</v>
      </c>
      <c r="J1127" s="158">
        <v>8</v>
      </c>
      <c r="K1127" s="147" t="s">
        <v>64</v>
      </c>
      <c r="L1127" s="148" t="s">
        <v>115</v>
      </c>
      <c r="M1127" s="147" t="s">
        <v>99</v>
      </c>
      <c r="N1127" s="146" t="s">
        <v>91</v>
      </c>
      <c r="O1127" s="146">
        <v>8</v>
      </c>
      <c r="P1127" s="148">
        <v>8</v>
      </c>
      <c r="Q1127" s="148"/>
      <c r="R1127" s="147"/>
      <c r="S1127" s="149">
        <f>TABLAINV[[#This Row],[Conteo Físico]]-TABLAINV[[#This Row],[Cant. UND]]</f>
        <v>0</v>
      </c>
      <c r="T11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7" s="150" t="str">
        <f>IFERROR(IF(MOD(TABLAINV[[#This Row],[C]],2)=0,"PAR","IMPAR"),"Zona")</f>
        <v>IMPAR</v>
      </c>
      <c r="W1127" s="151"/>
      <c r="X1127" s="152">
        <f>IFERROR(IF(TABLAINV[[#This Row],[Cant. UND]]=0,TABLAINV[[#This Row],[PMV]]*TABLAINV[[#This Row],[Conteo Físico]],TABLAINV[[#This Row],[PMV]]*TABLAINV[[#This Row],[Cant. UND]]),0)</f>
        <v>0</v>
      </c>
      <c r="Y1127" s="152">
        <f>IFERROR(ABS(TABLAINV[[#This Row],[PMV]]*TABLAINV[[#This Row],[Diferencia]]),0)</f>
        <v>0</v>
      </c>
      <c r="Z1127" s="153">
        <f>IFERROR(VLOOKUP(TABLAINV[[#This Row],[Codigo Estado]],unds!O:P,2,0),"PEND.")</f>
        <v>2001</v>
      </c>
      <c r="AA1127" s="153" t="str">
        <f t="shared" si="58"/>
        <v>CD09</v>
      </c>
      <c r="AB1127" s="159">
        <f t="shared" ca="1" si="59"/>
        <v>45828</v>
      </c>
    </row>
    <row r="1128" spans="1:28" s="156" customFormat="1" ht="24" customHeight="1" x14ac:dyDescent="0.2">
      <c r="A1128" s="157" t="str">
        <f t="shared" si="57"/>
        <v>MRC01</v>
      </c>
      <c r="B1128" s="145" t="str">
        <f>IF(TABLAINV[[#This Row],[Z]]="","",D1128&amp;"."&amp;TEXT(E1128,"000")&amp;"."&amp;TEXT(F1128,"000")&amp;"."&amp;TEXT(G1128,"000"))</f>
        <v>MR.C01.185.002</v>
      </c>
      <c r="C1128" s="146"/>
      <c r="D1128" s="147" t="s">
        <v>95</v>
      </c>
      <c r="E1128" s="147" t="s">
        <v>96</v>
      </c>
      <c r="F1128" s="147">
        <v>185</v>
      </c>
      <c r="G1128" s="147">
        <v>2</v>
      </c>
      <c r="H1128" s="147">
        <v>160567</v>
      </c>
      <c r="I1128" s="147" t="s">
        <v>357</v>
      </c>
      <c r="J1128" s="158">
        <v>2</v>
      </c>
      <c r="K1128" s="147" t="s">
        <v>64</v>
      </c>
      <c r="L1128" s="148" t="s">
        <v>134</v>
      </c>
      <c r="M1128" s="147" t="s">
        <v>135</v>
      </c>
      <c r="N1128" s="146" t="s">
        <v>91</v>
      </c>
      <c r="O1128" s="146">
        <v>2</v>
      </c>
      <c r="P1128" s="148">
        <v>2</v>
      </c>
      <c r="Q1128" s="148"/>
      <c r="R1128" s="147"/>
      <c r="S1128" s="149">
        <f>TABLAINV[[#This Row],[Conteo Físico]]-TABLAINV[[#This Row],[Cant. UND]]</f>
        <v>0</v>
      </c>
      <c r="T11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8" s="150" t="str">
        <f>IFERROR(IF(MOD(TABLAINV[[#This Row],[C]],2)=0,"PAR","IMPAR"),"Zona")</f>
        <v>IMPAR</v>
      </c>
      <c r="W1128" s="151"/>
      <c r="X1128" s="152">
        <f>IFERROR(IF(TABLAINV[[#This Row],[Cant. UND]]=0,TABLAINV[[#This Row],[PMV]]*TABLAINV[[#This Row],[Conteo Físico]],TABLAINV[[#This Row],[PMV]]*TABLAINV[[#This Row],[Cant. UND]]),0)</f>
        <v>0</v>
      </c>
      <c r="Y1128" s="152">
        <f>IFERROR(ABS(TABLAINV[[#This Row],[PMV]]*TABLAINV[[#This Row],[Diferencia]]),0)</f>
        <v>0</v>
      </c>
      <c r="Z1128" s="153">
        <f>IFERROR(VLOOKUP(TABLAINV[[#This Row],[Codigo Estado]],unds!O:P,2,0),"PEND.")</f>
        <v>2001</v>
      </c>
      <c r="AA1128" s="153" t="str">
        <f t="shared" si="58"/>
        <v>CD09</v>
      </c>
      <c r="AB1128" s="159">
        <f t="shared" ca="1" si="59"/>
        <v>45828</v>
      </c>
    </row>
    <row r="1129" spans="1:28" s="156" customFormat="1" ht="24" customHeight="1" x14ac:dyDescent="0.2">
      <c r="A1129" s="157" t="str">
        <f t="shared" si="57"/>
        <v>MRC01</v>
      </c>
      <c r="B1129" s="145" t="str">
        <f>IF(TABLAINV[[#This Row],[Z]]="","",D1129&amp;"."&amp;TEXT(E1129,"000")&amp;"."&amp;TEXT(F1129,"000")&amp;"."&amp;TEXT(G1129,"000"))</f>
        <v>MR.C01.185.002</v>
      </c>
      <c r="C1129" s="146"/>
      <c r="D1129" s="147" t="s">
        <v>95</v>
      </c>
      <c r="E1129" s="147" t="s">
        <v>96</v>
      </c>
      <c r="F1129" s="147">
        <v>185</v>
      </c>
      <c r="G1129" s="147">
        <v>2</v>
      </c>
      <c r="H1129" s="147">
        <v>785240</v>
      </c>
      <c r="I1129" s="147" t="s">
        <v>358</v>
      </c>
      <c r="J1129" s="158">
        <v>4</v>
      </c>
      <c r="K1129" s="147" t="s">
        <v>64</v>
      </c>
      <c r="L1129" s="148" t="s">
        <v>117</v>
      </c>
      <c r="M1129" s="147" t="s">
        <v>99</v>
      </c>
      <c r="N1129" s="146" t="s">
        <v>91</v>
      </c>
      <c r="O1129" s="146">
        <v>4</v>
      </c>
      <c r="P1129" s="148">
        <v>4</v>
      </c>
      <c r="Q1129" s="148"/>
      <c r="R1129" s="147"/>
      <c r="S1129" s="149">
        <f>TABLAINV[[#This Row],[Conteo Físico]]-TABLAINV[[#This Row],[Cant. UND]]</f>
        <v>0</v>
      </c>
      <c r="T11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9" s="150" t="str">
        <f>IFERROR(IF(MOD(TABLAINV[[#This Row],[C]],2)=0,"PAR","IMPAR"),"Zona")</f>
        <v>IMPAR</v>
      </c>
      <c r="W1129" s="151"/>
      <c r="X1129" s="152">
        <f>IFERROR(IF(TABLAINV[[#This Row],[Cant. UND]]=0,TABLAINV[[#This Row],[PMV]]*TABLAINV[[#This Row],[Conteo Físico]],TABLAINV[[#This Row],[PMV]]*TABLAINV[[#This Row],[Cant. UND]]),0)</f>
        <v>0</v>
      </c>
      <c r="Y1129" s="152">
        <f>IFERROR(ABS(TABLAINV[[#This Row],[PMV]]*TABLAINV[[#This Row],[Diferencia]]),0)</f>
        <v>0</v>
      </c>
      <c r="Z1129" s="153">
        <f>IFERROR(VLOOKUP(TABLAINV[[#This Row],[Codigo Estado]],unds!O:P,2,0),"PEND.")</f>
        <v>2001</v>
      </c>
      <c r="AA1129" s="153" t="str">
        <f t="shared" si="58"/>
        <v>CD09</v>
      </c>
      <c r="AB1129" s="159">
        <f t="shared" ca="1" si="59"/>
        <v>45828</v>
      </c>
    </row>
    <row r="1130" spans="1:28" s="156" customFormat="1" ht="24" customHeight="1" x14ac:dyDescent="0.2">
      <c r="A1130" s="157" t="str">
        <f t="shared" si="57"/>
        <v>MRC01</v>
      </c>
      <c r="B1130" s="145" t="str">
        <f>IF(TABLAINV[[#This Row],[Z]]="","",D1130&amp;"."&amp;TEXT(E1130,"000")&amp;"."&amp;TEXT(F1130,"000")&amp;"."&amp;TEXT(G1130,"000"))</f>
        <v>MR.C01.185.002</v>
      </c>
      <c r="C1130" s="146"/>
      <c r="D1130" s="147" t="s">
        <v>95</v>
      </c>
      <c r="E1130" s="147" t="s">
        <v>96</v>
      </c>
      <c r="F1130" s="147">
        <v>185</v>
      </c>
      <c r="G1130" s="147">
        <v>2</v>
      </c>
      <c r="H1130" s="147">
        <v>975717</v>
      </c>
      <c r="I1130" s="147" t="s">
        <v>359</v>
      </c>
      <c r="J1130" s="158">
        <v>4</v>
      </c>
      <c r="K1130" s="147" t="s">
        <v>64</v>
      </c>
      <c r="L1130" s="148" t="s">
        <v>117</v>
      </c>
      <c r="M1130" s="147" t="s">
        <v>99</v>
      </c>
      <c r="N1130" s="146" t="s">
        <v>91</v>
      </c>
      <c r="O1130" s="146">
        <v>4</v>
      </c>
      <c r="P1130" s="148">
        <v>4</v>
      </c>
      <c r="Q1130" s="148"/>
      <c r="R1130" s="147"/>
      <c r="S1130" s="149">
        <f>TABLAINV[[#This Row],[Conteo Físico]]-TABLAINV[[#This Row],[Cant. UND]]</f>
        <v>0</v>
      </c>
      <c r="T11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0" s="150" t="str">
        <f>IFERROR(IF(MOD(TABLAINV[[#This Row],[C]],2)=0,"PAR","IMPAR"),"Zona")</f>
        <v>IMPAR</v>
      </c>
      <c r="W1130" s="151"/>
      <c r="X1130" s="152">
        <f>IFERROR(IF(TABLAINV[[#This Row],[Cant. UND]]=0,TABLAINV[[#This Row],[PMV]]*TABLAINV[[#This Row],[Conteo Físico]],TABLAINV[[#This Row],[PMV]]*TABLAINV[[#This Row],[Cant. UND]]),0)</f>
        <v>0</v>
      </c>
      <c r="Y1130" s="152">
        <f>IFERROR(ABS(TABLAINV[[#This Row],[PMV]]*TABLAINV[[#This Row],[Diferencia]]),0)</f>
        <v>0</v>
      </c>
      <c r="Z1130" s="153">
        <f>IFERROR(VLOOKUP(TABLAINV[[#This Row],[Codigo Estado]],unds!O:P,2,0),"PEND.")</f>
        <v>2001</v>
      </c>
      <c r="AA1130" s="153" t="str">
        <f t="shared" si="58"/>
        <v>CD09</v>
      </c>
      <c r="AB1130" s="159">
        <f t="shared" ca="1" si="59"/>
        <v>45828</v>
      </c>
    </row>
    <row r="1131" spans="1:28" s="156" customFormat="1" ht="24" customHeight="1" x14ac:dyDescent="0.2">
      <c r="A1131" s="157" t="str">
        <f t="shared" si="57"/>
        <v>MRC01</v>
      </c>
      <c r="B1131" s="145" t="str">
        <f>IF(TABLAINV[[#This Row],[Z]]="","",D1131&amp;"."&amp;TEXT(E1131,"000")&amp;"."&amp;TEXT(F1131,"000")&amp;"."&amp;TEXT(G1131,"000"))</f>
        <v>MR.C01.191.001</v>
      </c>
      <c r="C1131" s="146"/>
      <c r="D1131" s="147" t="s">
        <v>95</v>
      </c>
      <c r="E1131" s="147" t="s">
        <v>96</v>
      </c>
      <c r="F1131" s="147">
        <v>191</v>
      </c>
      <c r="G1131" s="147">
        <v>1</v>
      </c>
      <c r="H1131" s="147">
        <v>1032076</v>
      </c>
      <c r="I1131" s="147" t="s">
        <v>360</v>
      </c>
      <c r="J1131" s="158">
        <v>3</v>
      </c>
      <c r="K1131" s="147" t="s">
        <v>64</v>
      </c>
      <c r="L1131" s="148" t="s">
        <v>115</v>
      </c>
      <c r="M1131" s="147" t="s">
        <v>99</v>
      </c>
      <c r="N1131" s="146" t="s">
        <v>91</v>
      </c>
      <c r="O1131" s="146">
        <v>3</v>
      </c>
      <c r="P1131" s="148">
        <v>3</v>
      </c>
      <c r="Q1131" s="148"/>
      <c r="R1131" s="147"/>
      <c r="S1131" s="149">
        <f>TABLAINV[[#This Row],[Conteo Físico]]-TABLAINV[[#This Row],[Cant. UND]]</f>
        <v>0</v>
      </c>
      <c r="T11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1" s="150" t="str">
        <f>IFERROR(IF(MOD(TABLAINV[[#This Row],[C]],2)=0,"PAR","IMPAR"),"Zona")</f>
        <v>IMPAR</v>
      </c>
      <c r="W1131" s="151"/>
      <c r="X1131" s="152">
        <f>IFERROR(IF(TABLAINV[[#This Row],[Cant. UND]]=0,TABLAINV[[#This Row],[PMV]]*TABLAINV[[#This Row],[Conteo Físico]],TABLAINV[[#This Row],[PMV]]*TABLAINV[[#This Row],[Cant. UND]]),0)</f>
        <v>0</v>
      </c>
      <c r="Y1131" s="152">
        <f>IFERROR(ABS(TABLAINV[[#This Row],[PMV]]*TABLAINV[[#This Row],[Diferencia]]),0)</f>
        <v>0</v>
      </c>
      <c r="Z1131" s="153">
        <f>IFERROR(VLOOKUP(TABLAINV[[#This Row],[Codigo Estado]],unds!O:P,2,0),"PEND.")</f>
        <v>2001</v>
      </c>
      <c r="AA1131" s="153" t="str">
        <f t="shared" si="58"/>
        <v>CD09</v>
      </c>
      <c r="AB1131" s="159">
        <f t="shared" ca="1" si="59"/>
        <v>45828</v>
      </c>
    </row>
    <row r="1132" spans="1:28" s="156" customFormat="1" ht="24" customHeight="1" x14ac:dyDescent="0.2">
      <c r="A1132" s="157" t="str">
        <f t="shared" si="57"/>
        <v>MRC01</v>
      </c>
      <c r="B1132" s="145" t="str">
        <f>IF(TABLAINV[[#This Row],[Z]]="","",D1132&amp;"."&amp;TEXT(E1132,"000")&amp;"."&amp;TEXT(F1132,"000")&amp;"."&amp;TEXT(G1132,"000"))</f>
        <v>MR.C01.191.001</v>
      </c>
      <c r="C1132" s="146"/>
      <c r="D1132" s="147" t="s">
        <v>95</v>
      </c>
      <c r="E1132" s="147" t="s">
        <v>96</v>
      </c>
      <c r="F1132" s="147">
        <v>191</v>
      </c>
      <c r="G1132" s="147">
        <v>1</v>
      </c>
      <c r="H1132" s="147">
        <v>118644004</v>
      </c>
      <c r="I1132" s="147" t="s">
        <v>361</v>
      </c>
      <c r="J1132" s="158">
        <v>2</v>
      </c>
      <c r="K1132" s="147" t="s">
        <v>64</v>
      </c>
      <c r="L1132" s="148" t="s">
        <v>134</v>
      </c>
      <c r="M1132" s="147" t="s">
        <v>135</v>
      </c>
      <c r="N1132" s="146" t="s">
        <v>91</v>
      </c>
      <c r="O1132" s="146">
        <v>2</v>
      </c>
      <c r="P1132" s="148">
        <v>2</v>
      </c>
      <c r="Q1132" s="148"/>
      <c r="R1132" s="147"/>
      <c r="S1132" s="149">
        <f>TABLAINV[[#This Row],[Conteo Físico]]-TABLAINV[[#This Row],[Cant. UND]]</f>
        <v>0</v>
      </c>
      <c r="T11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2" s="150" t="str">
        <f>IFERROR(IF(MOD(TABLAINV[[#This Row],[C]],2)=0,"PAR","IMPAR"),"Zona")</f>
        <v>IMPAR</v>
      </c>
      <c r="W1132" s="151"/>
      <c r="X1132" s="152">
        <f>IFERROR(IF(TABLAINV[[#This Row],[Cant. UND]]=0,TABLAINV[[#This Row],[PMV]]*TABLAINV[[#This Row],[Conteo Físico]],TABLAINV[[#This Row],[PMV]]*TABLAINV[[#This Row],[Cant. UND]]),0)</f>
        <v>0</v>
      </c>
      <c r="Y1132" s="152">
        <f>IFERROR(ABS(TABLAINV[[#This Row],[PMV]]*TABLAINV[[#This Row],[Diferencia]]),0)</f>
        <v>0</v>
      </c>
      <c r="Z1132" s="153">
        <f>IFERROR(VLOOKUP(TABLAINV[[#This Row],[Codigo Estado]],unds!O:P,2,0),"PEND.")</f>
        <v>2001</v>
      </c>
      <c r="AA1132" s="153" t="str">
        <f t="shared" si="58"/>
        <v>CD09</v>
      </c>
      <c r="AB1132" s="159">
        <f t="shared" ca="1" si="59"/>
        <v>45828</v>
      </c>
    </row>
    <row r="1133" spans="1:28" s="156" customFormat="1" ht="24" customHeight="1" x14ac:dyDescent="0.2">
      <c r="A1133" s="157" t="str">
        <f t="shared" si="57"/>
        <v>MRC01</v>
      </c>
      <c r="B1133" s="145" t="str">
        <f>IF(TABLAINV[[#This Row],[Z]]="","",D1133&amp;"."&amp;TEXT(E1133,"000")&amp;"."&amp;TEXT(F1133,"000")&amp;"."&amp;TEXT(G1133,"000"))</f>
        <v>MR.C01.191.001</v>
      </c>
      <c r="C1133" s="146"/>
      <c r="D1133" s="147" t="s">
        <v>95</v>
      </c>
      <c r="E1133" s="147" t="s">
        <v>96</v>
      </c>
      <c r="F1133" s="147">
        <v>191</v>
      </c>
      <c r="G1133" s="147">
        <v>1</v>
      </c>
      <c r="H1133" s="147">
        <v>17498</v>
      </c>
      <c r="I1133" s="147" t="s">
        <v>362</v>
      </c>
      <c r="J1133" s="158">
        <v>10</v>
      </c>
      <c r="K1133" s="147" t="s">
        <v>64</v>
      </c>
      <c r="L1133" s="148" t="s">
        <v>110</v>
      </c>
      <c r="M1133" s="147" t="s">
        <v>135</v>
      </c>
      <c r="N1133" s="146" t="s">
        <v>91</v>
      </c>
      <c r="O1133" s="146">
        <v>10</v>
      </c>
      <c r="P1133" s="148">
        <v>10</v>
      </c>
      <c r="Q1133" s="148"/>
      <c r="R1133" s="147"/>
      <c r="S1133" s="149">
        <f>TABLAINV[[#This Row],[Conteo Físico]]-TABLAINV[[#This Row],[Cant. UND]]</f>
        <v>0</v>
      </c>
      <c r="T11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3" s="150" t="str">
        <f>IFERROR(IF(MOD(TABLAINV[[#This Row],[C]],2)=0,"PAR","IMPAR"),"Zona")</f>
        <v>IMPAR</v>
      </c>
      <c r="W1133" s="151"/>
      <c r="X1133" s="152">
        <f>IFERROR(IF(TABLAINV[[#This Row],[Cant. UND]]=0,TABLAINV[[#This Row],[PMV]]*TABLAINV[[#This Row],[Conteo Físico]],TABLAINV[[#This Row],[PMV]]*TABLAINV[[#This Row],[Cant. UND]]),0)</f>
        <v>0</v>
      </c>
      <c r="Y1133" s="152">
        <f>IFERROR(ABS(TABLAINV[[#This Row],[PMV]]*TABLAINV[[#This Row],[Diferencia]]),0)</f>
        <v>0</v>
      </c>
      <c r="Z1133" s="153">
        <f>IFERROR(VLOOKUP(TABLAINV[[#This Row],[Codigo Estado]],unds!O:P,2,0),"PEND.")</f>
        <v>2001</v>
      </c>
      <c r="AA1133" s="153" t="str">
        <f t="shared" si="58"/>
        <v>CD09</v>
      </c>
      <c r="AB1133" s="159">
        <f t="shared" ca="1" si="59"/>
        <v>45828</v>
      </c>
    </row>
    <row r="1134" spans="1:28" s="156" customFormat="1" ht="24" customHeight="1" x14ac:dyDescent="0.2">
      <c r="A1134" s="157" t="str">
        <f t="shared" si="57"/>
        <v>MRC01</v>
      </c>
      <c r="B1134" s="145" t="str">
        <f>IF(TABLAINV[[#This Row],[Z]]="","",D1134&amp;"."&amp;TEXT(E1134,"000")&amp;"."&amp;TEXT(F1134,"000")&amp;"."&amp;TEXT(G1134,"000"))</f>
        <v>MR.C01.191.001</v>
      </c>
      <c r="C1134" s="146"/>
      <c r="D1134" s="147" t="s">
        <v>95</v>
      </c>
      <c r="E1134" s="147" t="s">
        <v>96</v>
      </c>
      <c r="F1134" s="147">
        <v>191</v>
      </c>
      <c r="G1134" s="147">
        <v>1</v>
      </c>
      <c r="H1134" s="147">
        <v>87339</v>
      </c>
      <c r="I1134" s="147" t="s">
        <v>363</v>
      </c>
      <c r="J1134" s="158">
        <v>9</v>
      </c>
      <c r="K1134" s="147" t="s">
        <v>64</v>
      </c>
      <c r="L1134" s="148" t="s">
        <v>110</v>
      </c>
      <c r="M1134" s="147" t="s">
        <v>135</v>
      </c>
      <c r="N1134" s="146" t="s">
        <v>91</v>
      </c>
      <c r="O1134" s="146">
        <v>9</v>
      </c>
      <c r="P1134" s="148">
        <v>9</v>
      </c>
      <c r="Q1134" s="148"/>
      <c r="R1134" s="147"/>
      <c r="S1134" s="149">
        <f>TABLAINV[[#This Row],[Conteo Físico]]-TABLAINV[[#This Row],[Cant. UND]]</f>
        <v>0</v>
      </c>
      <c r="T11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4" s="150" t="str">
        <f>IFERROR(IF(MOD(TABLAINV[[#This Row],[C]],2)=0,"PAR","IMPAR"),"Zona")</f>
        <v>IMPAR</v>
      </c>
      <c r="W1134" s="151"/>
      <c r="X1134" s="152">
        <f>IFERROR(IF(TABLAINV[[#This Row],[Cant. UND]]=0,TABLAINV[[#This Row],[PMV]]*TABLAINV[[#This Row],[Conteo Físico]],TABLAINV[[#This Row],[PMV]]*TABLAINV[[#This Row],[Cant. UND]]),0)</f>
        <v>0</v>
      </c>
      <c r="Y1134" s="152">
        <f>IFERROR(ABS(TABLAINV[[#This Row],[PMV]]*TABLAINV[[#This Row],[Diferencia]]),0)</f>
        <v>0</v>
      </c>
      <c r="Z1134" s="153">
        <f>IFERROR(VLOOKUP(TABLAINV[[#This Row],[Codigo Estado]],unds!O:P,2,0),"PEND.")</f>
        <v>2001</v>
      </c>
      <c r="AA1134" s="153" t="str">
        <f t="shared" si="58"/>
        <v>CD09</v>
      </c>
      <c r="AB1134" s="159">
        <f t="shared" ca="1" si="59"/>
        <v>45828</v>
      </c>
    </row>
    <row r="1135" spans="1:28" s="156" customFormat="1" ht="24" customHeight="1" x14ac:dyDescent="0.2">
      <c r="A1135" s="157" t="str">
        <f t="shared" si="57"/>
        <v>MRC01</v>
      </c>
      <c r="B1135" s="145" t="str">
        <f>IF(TABLAINV[[#This Row],[Z]]="","",D1135&amp;"."&amp;TEXT(E1135,"000")&amp;"."&amp;TEXT(F1135,"000")&amp;"."&amp;TEXT(G1135,"000"))</f>
        <v>MR.C01.191.002</v>
      </c>
      <c r="C1135" s="146"/>
      <c r="D1135" s="147" t="s">
        <v>95</v>
      </c>
      <c r="E1135" s="147" t="s">
        <v>96</v>
      </c>
      <c r="F1135" s="147">
        <v>191</v>
      </c>
      <c r="G1135" s="147">
        <v>2</v>
      </c>
      <c r="H1135" s="147">
        <v>370849</v>
      </c>
      <c r="I1135" s="147" t="s">
        <v>364</v>
      </c>
      <c r="J1135" s="158">
        <v>3</v>
      </c>
      <c r="K1135" s="147" t="s">
        <v>64</v>
      </c>
      <c r="L1135" s="148" t="s">
        <v>117</v>
      </c>
      <c r="M1135" s="147" t="s">
        <v>99</v>
      </c>
      <c r="N1135" s="146" t="s">
        <v>91</v>
      </c>
      <c r="O1135" s="146">
        <v>3</v>
      </c>
      <c r="P1135" s="148">
        <v>3</v>
      </c>
      <c r="Q1135" s="148"/>
      <c r="R1135" s="147"/>
      <c r="S1135" s="149">
        <f>TABLAINV[[#This Row],[Conteo Físico]]-TABLAINV[[#This Row],[Cant. UND]]</f>
        <v>0</v>
      </c>
      <c r="T11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5" s="150" t="str">
        <f>IFERROR(IF(MOD(TABLAINV[[#This Row],[C]],2)=0,"PAR","IMPAR"),"Zona")</f>
        <v>IMPAR</v>
      </c>
      <c r="W1135" s="151"/>
      <c r="X1135" s="152">
        <f>IFERROR(IF(TABLAINV[[#This Row],[Cant. UND]]=0,TABLAINV[[#This Row],[PMV]]*TABLAINV[[#This Row],[Conteo Físico]],TABLAINV[[#This Row],[PMV]]*TABLAINV[[#This Row],[Cant. UND]]),0)</f>
        <v>0</v>
      </c>
      <c r="Y1135" s="152">
        <f>IFERROR(ABS(TABLAINV[[#This Row],[PMV]]*TABLAINV[[#This Row],[Diferencia]]),0)</f>
        <v>0</v>
      </c>
      <c r="Z1135" s="153">
        <f>IFERROR(VLOOKUP(TABLAINV[[#This Row],[Codigo Estado]],unds!O:P,2,0),"PEND.")</f>
        <v>2001</v>
      </c>
      <c r="AA1135" s="153" t="str">
        <f t="shared" si="58"/>
        <v>CD09</v>
      </c>
      <c r="AB1135" s="159">
        <f t="shared" ca="1" si="59"/>
        <v>45828</v>
      </c>
    </row>
    <row r="1136" spans="1:28" s="156" customFormat="1" ht="24" customHeight="1" x14ac:dyDescent="0.2">
      <c r="A1136" s="157" t="str">
        <f t="shared" si="57"/>
        <v>MRC01</v>
      </c>
      <c r="B1136" s="145" t="str">
        <f>IF(TABLAINV[[#This Row],[Z]]="","",D1136&amp;"."&amp;TEXT(E1136,"000")&amp;"."&amp;TEXT(F1136,"000")&amp;"."&amp;TEXT(G1136,"000"))</f>
        <v>MR.C01.191.002</v>
      </c>
      <c r="C1136" s="146"/>
      <c r="D1136" s="147" t="s">
        <v>95</v>
      </c>
      <c r="E1136" s="147" t="s">
        <v>96</v>
      </c>
      <c r="F1136" s="147">
        <v>191</v>
      </c>
      <c r="G1136" s="147">
        <v>2</v>
      </c>
      <c r="H1136" s="147">
        <v>767778</v>
      </c>
      <c r="I1136" s="147" t="s">
        <v>365</v>
      </c>
      <c r="J1136" s="158">
        <v>5</v>
      </c>
      <c r="K1136" s="147" t="s">
        <v>64</v>
      </c>
      <c r="L1136" s="148" t="s">
        <v>117</v>
      </c>
      <c r="M1136" s="147" t="s">
        <v>99</v>
      </c>
      <c r="N1136" s="146" t="s">
        <v>91</v>
      </c>
      <c r="O1136" s="146">
        <v>5</v>
      </c>
      <c r="P1136" s="148">
        <v>5</v>
      </c>
      <c r="Q1136" s="148"/>
      <c r="R1136" s="147"/>
      <c r="S1136" s="149">
        <f>TABLAINV[[#This Row],[Conteo Físico]]-TABLAINV[[#This Row],[Cant. UND]]</f>
        <v>0</v>
      </c>
      <c r="T11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6" s="150" t="str">
        <f>IFERROR(IF(MOD(TABLAINV[[#This Row],[C]],2)=0,"PAR","IMPAR"),"Zona")</f>
        <v>IMPAR</v>
      </c>
      <c r="W1136" s="151"/>
      <c r="X1136" s="152">
        <f>IFERROR(IF(TABLAINV[[#This Row],[Cant. UND]]=0,TABLAINV[[#This Row],[PMV]]*TABLAINV[[#This Row],[Conteo Físico]],TABLAINV[[#This Row],[PMV]]*TABLAINV[[#This Row],[Cant. UND]]),0)</f>
        <v>0</v>
      </c>
      <c r="Y1136" s="152">
        <f>IFERROR(ABS(TABLAINV[[#This Row],[PMV]]*TABLAINV[[#This Row],[Diferencia]]),0)</f>
        <v>0</v>
      </c>
      <c r="Z1136" s="153">
        <f>IFERROR(VLOOKUP(TABLAINV[[#This Row],[Codigo Estado]],unds!O:P,2,0),"PEND.")</f>
        <v>2001</v>
      </c>
      <c r="AA1136" s="153" t="str">
        <f t="shared" si="58"/>
        <v>CD09</v>
      </c>
      <c r="AB1136" s="159">
        <f t="shared" ca="1" si="59"/>
        <v>45828</v>
      </c>
    </row>
    <row r="1137" spans="1:28" s="156" customFormat="1" ht="24" customHeight="1" x14ac:dyDescent="0.2">
      <c r="A1137" s="157" t="str">
        <f t="shared" si="57"/>
        <v>MRC01</v>
      </c>
      <c r="B1137" s="145" t="str">
        <f>IF(TABLAINV[[#This Row],[Z]]="","",D1137&amp;"."&amp;TEXT(E1137,"000")&amp;"."&amp;TEXT(F1137,"000")&amp;"."&amp;TEXT(G1137,"000"))</f>
        <v>MR.C01.191.002</v>
      </c>
      <c r="C1137" s="146"/>
      <c r="D1137" s="147" t="s">
        <v>95</v>
      </c>
      <c r="E1137" s="147" t="s">
        <v>96</v>
      </c>
      <c r="F1137" s="147">
        <v>191</v>
      </c>
      <c r="G1137" s="147">
        <v>2</v>
      </c>
      <c r="H1137" s="147">
        <v>774008</v>
      </c>
      <c r="I1137" s="147" t="s">
        <v>366</v>
      </c>
      <c r="J1137" s="158">
        <v>5</v>
      </c>
      <c r="K1137" s="147" t="s">
        <v>64</v>
      </c>
      <c r="L1137" s="148" t="s">
        <v>117</v>
      </c>
      <c r="M1137" s="147" t="s">
        <v>99</v>
      </c>
      <c r="N1137" s="146" t="s">
        <v>91</v>
      </c>
      <c r="O1137" s="146">
        <v>5</v>
      </c>
      <c r="P1137" s="148">
        <v>5</v>
      </c>
      <c r="Q1137" s="148"/>
      <c r="R1137" s="147"/>
      <c r="S1137" s="149">
        <f>TABLAINV[[#This Row],[Conteo Físico]]-TABLAINV[[#This Row],[Cant. UND]]</f>
        <v>0</v>
      </c>
      <c r="T11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7" s="150" t="str">
        <f>IFERROR(IF(MOD(TABLAINV[[#This Row],[C]],2)=0,"PAR","IMPAR"),"Zona")</f>
        <v>IMPAR</v>
      </c>
      <c r="W1137" s="151"/>
      <c r="X1137" s="152">
        <f>IFERROR(IF(TABLAINV[[#This Row],[Cant. UND]]=0,TABLAINV[[#This Row],[PMV]]*TABLAINV[[#This Row],[Conteo Físico]],TABLAINV[[#This Row],[PMV]]*TABLAINV[[#This Row],[Cant. UND]]),0)</f>
        <v>0</v>
      </c>
      <c r="Y1137" s="152">
        <f>IFERROR(ABS(TABLAINV[[#This Row],[PMV]]*TABLAINV[[#This Row],[Diferencia]]),0)</f>
        <v>0</v>
      </c>
      <c r="Z1137" s="153">
        <f>IFERROR(VLOOKUP(TABLAINV[[#This Row],[Codigo Estado]],unds!O:P,2,0),"PEND.")</f>
        <v>2001</v>
      </c>
      <c r="AA1137" s="153" t="str">
        <f t="shared" si="58"/>
        <v>CD09</v>
      </c>
      <c r="AB1137" s="159">
        <f t="shared" ca="1" si="59"/>
        <v>45828</v>
      </c>
    </row>
    <row r="1138" spans="1:28" s="156" customFormat="1" ht="24" customHeight="1" x14ac:dyDescent="0.2">
      <c r="A1138" s="157" t="str">
        <f t="shared" si="57"/>
        <v>MRC01</v>
      </c>
      <c r="B1138" s="145" t="str">
        <f>IF(TABLAINV[[#This Row],[Z]]="","",D1138&amp;"."&amp;TEXT(E1138,"000")&amp;"."&amp;TEXT(F1138,"000")&amp;"."&amp;TEXT(G1138,"000"))</f>
        <v>MR.C01.191.002</v>
      </c>
      <c r="C1138" s="146"/>
      <c r="D1138" s="147" t="s">
        <v>95</v>
      </c>
      <c r="E1138" s="147" t="s">
        <v>96</v>
      </c>
      <c r="F1138" s="147">
        <v>191</v>
      </c>
      <c r="G1138" s="147">
        <v>2</v>
      </c>
      <c r="H1138" s="147">
        <v>974368</v>
      </c>
      <c r="I1138" s="147" t="s">
        <v>367</v>
      </c>
      <c r="J1138" s="158">
        <v>5</v>
      </c>
      <c r="K1138" s="147" t="s">
        <v>64</v>
      </c>
      <c r="L1138" s="148" t="s">
        <v>117</v>
      </c>
      <c r="M1138" s="147" t="s">
        <v>99</v>
      </c>
      <c r="N1138" s="146" t="s">
        <v>91</v>
      </c>
      <c r="O1138" s="146">
        <v>5</v>
      </c>
      <c r="P1138" s="148">
        <v>5</v>
      </c>
      <c r="Q1138" s="148"/>
      <c r="R1138" s="147"/>
      <c r="S1138" s="149">
        <f>TABLAINV[[#This Row],[Conteo Físico]]-TABLAINV[[#This Row],[Cant. UND]]</f>
        <v>0</v>
      </c>
      <c r="T11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8" s="150" t="str">
        <f>IFERROR(IF(MOD(TABLAINV[[#This Row],[C]],2)=0,"PAR","IMPAR"),"Zona")</f>
        <v>IMPAR</v>
      </c>
      <c r="W1138" s="151"/>
      <c r="X1138" s="152">
        <f>IFERROR(IF(TABLAINV[[#This Row],[Cant. UND]]=0,TABLAINV[[#This Row],[PMV]]*TABLAINV[[#This Row],[Conteo Físico]],TABLAINV[[#This Row],[PMV]]*TABLAINV[[#This Row],[Cant. UND]]),0)</f>
        <v>0</v>
      </c>
      <c r="Y1138" s="152">
        <f>IFERROR(ABS(TABLAINV[[#This Row],[PMV]]*TABLAINV[[#This Row],[Diferencia]]),0)</f>
        <v>0</v>
      </c>
      <c r="Z1138" s="153">
        <f>IFERROR(VLOOKUP(TABLAINV[[#This Row],[Codigo Estado]],unds!O:P,2,0),"PEND.")</f>
        <v>2001</v>
      </c>
      <c r="AA1138" s="153" t="str">
        <f t="shared" si="58"/>
        <v>CD09</v>
      </c>
      <c r="AB1138" s="159">
        <f t="shared" ca="1" si="59"/>
        <v>45828</v>
      </c>
    </row>
    <row r="1139" spans="1:28" s="156" customFormat="1" ht="24" customHeight="1" x14ac:dyDescent="0.2">
      <c r="A1139" s="157" t="str">
        <f t="shared" si="57"/>
        <v>MRC01</v>
      </c>
      <c r="B1139" s="145" t="str">
        <f>IF(TABLAINV[[#This Row],[Z]]="","",D1139&amp;"."&amp;TEXT(E1139,"000")&amp;"."&amp;TEXT(F1139,"000")&amp;"."&amp;TEXT(G1139,"000"))</f>
        <v>MR.C01.191.002</v>
      </c>
      <c r="C1139" s="146"/>
      <c r="D1139" s="147" t="s">
        <v>95</v>
      </c>
      <c r="E1139" s="147" t="s">
        <v>96</v>
      </c>
      <c r="F1139" s="147">
        <v>191</v>
      </c>
      <c r="G1139" s="147">
        <v>2</v>
      </c>
      <c r="H1139" s="147">
        <v>997985</v>
      </c>
      <c r="I1139" s="147" t="s">
        <v>368</v>
      </c>
      <c r="J1139" s="158">
        <v>2</v>
      </c>
      <c r="K1139" s="147" t="s">
        <v>64</v>
      </c>
      <c r="L1139" s="148" t="s">
        <v>115</v>
      </c>
      <c r="M1139" s="147" t="s">
        <v>99</v>
      </c>
      <c r="N1139" s="146" t="s">
        <v>91</v>
      </c>
      <c r="O1139" s="146">
        <v>2</v>
      </c>
      <c r="P1139" s="148">
        <v>2</v>
      </c>
      <c r="Q1139" s="148"/>
      <c r="R1139" s="147"/>
      <c r="S1139" s="149">
        <f>TABLAINV[[#This Row],[Conteo Físico]]-TABLAINV[[#This Row],[Cant. UND]]</f>
        <v>0</v>
      </c>
      <c r="T11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9" s="150" t="str">
        <f>IFERROR(IF(MOD(TABLAINV[[#This Row],[C]],2)=0,"PAR","IMPAR"),"Zona")</f>
        <v>IMPAR</v>
      </c>
      <c r="W1139" s="151"/>
      <c r="X1139" s="152">
        <f>IFERROR(IF(TABLAINV[[#This Row],[Cant. UND]]=0,TABLAINV[[#This Row],[PMV]]*TABLAINV[[#This Row],[Conteo Físico]],TABLAINV[[#This Row],[PMV]]*TABLAINV[[#This Row],[Cant. UND]]),0)</f>
        <v>0</v>
      </c>
      <c r="Y1139" s="152">
        <f>IFERROR(ABS(TABLAINV[[#This Row],[PMV]]*TABLAINV[[#This Row],[Diferencia]]),0)</f>
        <v>0</v>
      </c>
      <c r="Z1139" s="153">
        <f>IFERROR(VLOOKUP(TABLAINV[[#This Row],[Codigo Estado]],unds!O:P,2,0),"PEND.")</f>
        <v>2001</v>
      </c>
      <c r="AA1139" s="153" t="str">
        <f t="shared" si="58"/>
        <v>CD09</v>
      </c>
      <c r="AB1139" s="159">
        <f t="shared" ca="1" si="59"/>
        <v>45828</v>
      </c>
    </row>
    <row r="1140" spans="1:28" s="156" customFormat="1" ht="24" customHeight="1" x14ac:dyDescent="0.2">
      <c r="A1140" s="157" t="str">
        <f t="shared" si="57"/>
        <v>MRC01</v>
      </c>
      <c r="B1140" s="145" t="str">
        <f>IF(TABLAINV[[#This Row],[Z]]="","",D1140&amp;"."&amp;TEXT(E1140,"000")&amp;"."&amp;TEXT(F1140,"000")&amp;"."&amp;TEXT(G1140,"000"))</f>
        <v>MR.C01.191.002</v>
      </c>
      <c r="C1140" s="146"/>
      <c r="D1140" s="147" t="s">
        <v>95</v>
      </c>
      <c r="E1140" s="147" t="s">
        <v>96</v>
      </c>
      <c r="F1140" s="147">
        <v>191</v>
      </c>
      <c r="G1140" s="147">
        <v>2</v>
      </c>
      <c r="H1140" s="147">
        <v>997985</v>
      </c>
      <c r="I1140" s="147" t="s">
        <v>368</v>
      </c>
      <c r="J1140" s="158">
        <v>2</v>
      </c>
      <c r="K1140" s="147" t="s">
        <v>64</v>
      </c>
      <c r="L1140" s="148" t="s">
        <v>115</v>
      </c>
      <c r="M1140" s="147" t="s">
        <v>99</v>
      </c>
      <c r="N1140" s="146" t="s">
        <v>91</v>
      </c>
      <c r="O1140" s="146">
        <v>2</v>
      </c>
      <c r="P1140" s="148">
        <v>2</v>
      </c>
      <c r="Q1140" s="148"/>
      <c r="R1140" s="147"/>
      <c r="S1140" s="149">
        <f>TABLAINV[[#This Row],[Conteo Físico]]-TABLAINV[[#This Row],[Cant. UND]]</f>
        <v>0</v>
      </c>
      <c r="T11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0" s="150" t="str">
        <f>IFERROR(IF(MOD(TABLAINV[[#This Row],[C]],2)=0,"PAR","IMPAR"),"Zona")</f>
        <v>IMPAR</v>
      </c>
      <c r="W1140" s="151"/>
      <c r="X1140" s="152">
        <f>IFERROR(IF(TABLAINV[[#This Row],[Cant. UND]]=0,TABLAINV[[#This Row],[PMV]]*TABLAINV[[#This Row],[Conteo Físico]],TABLAINV[[#This Row],[PMV]]*TABLAINV[[#This Row],[Cant. UND]]),0)</f>
        <v>0</v>
      </c>
      <c r="Y1140" s="152">
        <f>IFERROR(ABS(TABLAINV[[#This Row],[PMV]]*TABLAINV[[#This Row],[Diferencia]]),0)</f>
        <v>0</v>
      </c>
      <c r="Z1140" s="153">
        <f>IFERROR(VLOOKUP(TABLAINV[[#This Row],[Codigo Estado]],unds!O:P,2,0),"PEND.")</f>
        <v>2001</v>
      </c>
      <c r="AA1140" s="153" t="str">
        <f t="shared" si="58"/>
        <v>CD09</v>
      </c>
      <c r="AB1140" s="159">
        <f t="shared" ca="1" si="59"/>
        <v>45828</v>
      </c>
    </row>
    <row r="1141" spans="1:28" s="156" customFormat="1" ht="24" customHeight="1" x14ac:dyDescent="0.2">
      <c r="A1141" s="157" t="str">
        <f t="shared" si="57"/>
        <v>MRC01</v>
      </c>
      <c r="B1141" s="145" t="str">
        <f>IF(TABLAINV[[#This Row],[Z]]="","",D1141&amp;"."&amp;TEXT(E1141,"000")&amp;"."&amp;TEXT(F1141,"000")&amp;"."&amp;TEXT(G1141,"000"))</f>
        <v>MR.C01.193.001</v>
      </c>
      <c r="C1141" s="146"/>
      <c r="D1141" s="147" t="s">
        <v>95</v>
      </c>
      <c r="E1141" s="147" t="s">
        <v>96</v>
      </c>
      <c r="F1141" s="147">
        <v>193</v>
      </c>
      <c r="G1141" s="147">
        <v>1</v>
      </c>
      <c r="H1141" s="147">
        <v>1023467</v>
      </c>
      <c r="I1141" s="147" t="s">
        <v>369</v>
      </c>
      <c r="J1141" s="158">
        <v>9</v>
      </c>
      <c r="K1141" s="147" t="s">
        <v>64</v>
      </c>
      <c r="L1141" s="148" t="s">
        <v>115</v>
      </c>
      <c r="M1141" s="147" t="s">
        <v>99</v>
      </c>
      <c r="N1141" s="146" t="s">
        <v>91</v>
      </c>
      <c r="O1141" s="146">
        <v>9</v>
      </c>
      <c r="P1141" s="148">
        <v>9</v>
      </c>
      <c r="Q1141" s="148"/>
      <c r="R1141" s="147"/>
      <c r="S1141" s="149">
        <f>TABLAINV[[#This Row],[Conteo Físico]]-TABLAINV[[#This Row],[Cant. UND]]</f>
        <v>0</v>
      </c>
      <c r="T11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1" s="150" t="str">
        <f>IFERROR(IF(MOD(TABLAINV[[#This Row],[C]],2)=0,"PAR","IMPAR"),"Zona")</f>
        <v>IMPAR</v>
      </c>
      <c r="W1141" s="151"/>
      <c r="X1141" s="152">
        <f>IFERROR(IF(TABLAINV[[#This Row],[Cant. UND]]=0,TABLAINV[[#This Row],[PMV]]*TABLAINV[[#This Row],[Conteo Físico]],TABLAINV[[#This Row],[PMV]]*TABLAINV[[#This Row],[Cant. UND]]),0)</f>
        <v>0</v>
      </c>
      <c r="Y1141" s="152">
        <f>IFERROR(ABS(TABLAINV[[#This Row],[PMV]]*TABLAINV[[#This Row],[Diferencia]]),0)</f>
        <v>0</v>
      </c>
      <c r="Z1141" s="153">
        <f>IFERROR(VLOOKUP(TABLAINV[[#This Row],[Codigo Estado]],unds!O:P,2,0),"PEND.")</f>
        <v>2001</v>
      </c>
      <c r="AA1141" s="153" t="str">
        <f t="shared" si="58"/>
        <v>CD09</v>
      </c>
      <c r="AB1141" s="159">
        <f t="shared" ca="1" si="59"/>
        <v>45828</v>
      </c>
    </row>
    <row r="1142" spans="1:28" s="156" customFormat="1" ht="24" customHeight="1" x14ac:dyDescent="0.2">
      <c r="A1142" s="157" t="str">
        <f t="shared" si="57"/>
        <v>MRC01</v>
      </c>
      <c r="B1142" s="145" t="str">
        <f>IF(TABLAINV[[#This Row],[Z]]="","",D1142&amp;"."&amp;TEXT(E1142,"000")&amp;"."&amp;TEXT(F1142,"000")&amp;"."&amp;TEXT(G1142,"000"))</f>
        <v>MR.C01.193.001</v>
      </c>
      <c r="C1142" s="146"/>
      <c r="D1142" s="147" t="s">
        <v>95</v>
      </c>
      <c r="E1142" s="147" t="s">
        <v>96</v>
      </c>
      <c r="F1142" s="147">
        <v>193</v>
      </c>
      <c r="G1142" s="147">
        <v>1</v>
      </c>
      <c r="H1142" s="147">
        <v>201727</v>
      </c>
      <c r="I1142" s="147" t="s">
        <v>370</v>
      </c>
      <c r="J1142" s="158">
        <v>4</v>
      </c>
      <c r="K1142" s="147" t="s">
        <v>64</v>
      </c>
      <c r="L1142" s="148" t="s">
        <v>110</v>
      </c>
      <c r="M1142" s="147" t="s">
        <v>135</v>
      </c>
      <c r="N1142" s="146" t="s">
        <v>91</v>
      </c>
      <c r="O1142" s="146">
        <v>4</v>
      </c>
      <c r="P1142" s="148">
        <v>4</v>
      </c>
      <c r="Q1142" s="148"/>
      <c r="R1142" s="147"/>
      <c r="S1142" s="149">
        <f>TABLAINV[[#This Row],[Conteo Físico]]-TABLAINV[[#This Row],[Cant. UND]]</f>
        <v>0</v>
      </c>
      <c r="T11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2" s="150" t="str">
        <f>IFERROR(IF(MOD(TABLAINV[[#This Row],[C]],2)=0,"PAR","IMPAR"),"Zona")</f>
        <v>IMPAR</v>
      </c>
      <c r="W1142" s="151"/>
      <c r="X1142" s="152">
        <f>IFERROR(IF(TABLAINV[[#This Row],[Cant. UND]]=0,TABLAINV[[#This Row],[PMV]]*TABLAINV[[#This Row],[Conteo Físico]],TABLAINV[[#This Row],[PMV]]*TABLAINV[[#This Row],[Cant. UND]]),0)</f>
        <v>0</v>
      </c>
      <c r="Y1142" s="152">
        <f>IFERROR(ABS(TABLAINV[[#This Row],[PMV]]*TABLAINV[[#This Row],[Diferencia]]),0)</f>
        <v>0</v>
      </c>
      <c r="Z1142" s="153">
        <f>IFERROR(VLOOKUP(TABLAINV[[#This Row],[Codigo Estado]],unds!O:P,2,0),"PEND.")</f>
        <v>2001</v>
      </c>
      <c r="AA1142" s="153" t="str">
        <f t="shared" si="58"/>
        <v>CD09</v>
      </c>
      <c r="AB1142" s="159">
        <f t="shared" ca="1" si="59"/>
        <v>45828</v>
      </c>
    </row>
    <row r="1143" spans="1:28" s="156" customFormat="1" ht="24" customHeight="1" x14ac:dyDescent="0.2">
      <c r="A1143" s="157" t="str">
        <f t="shared" si="57"/>
        <v>MRC01</v>
      </c>
      <c r="B1143" s="145" t="str">
        <f>IF(TABLAINV[[#This Row],[Z]]="","",D1143&amp;"."&amp;TEXT(E1143,"000")&amp;"."&amp;TEXT(F1143,"000")&amp;"."&amp;TEXT(G1143,"000"))</f>
        <v>MR.C01.193.001</v>
      </c>
      <c r="C1143" s="146"/>
      <c r="D1143" s="147" t="s">
        <v>95</v>
      </c>
      <c r="E1143" s="147" t="s">
        <v>96</v>
      </c>
      <c r="F1143" s="147">
        <v>193</v>
      </c>
      <c r="G1143" s="147">
        <v>1</v>
      </c>
      <c r="H1143" s="147">
        <v>768743005</v>
      </c>
      <c r="I1143" s="147" t="s">
        <v>371</v>
      </c>
      <c r="J1143" s="158">
        <v>1</v>
      </c>
      <c r="K1143" s="147" t="s">
        <v>64</v>
      </c>
      <c r="L1143" s="148" t="s">
        <v>115</v>
      </c>
      <c r="M1143" s="147" t="s">
        <v>99</v>
      </c>
      <c r="N1143" s="146" t="s">
        <v>91</v>
      </c>
      <c r="O1143" s="146">
        <v>1</v>
      </c>
      <c r="P1143" s="148">
        <v>1</v>
      </c>
      <c r="Q1143" s="148"/>
      <c r="R1143" s="147"/>
      <c r="S1143" s="149">
        <f>TABLAINV[[#This Row],[Conteo Físico]]-TABLAINV[[#This Row],[Cant. UND]]</f>
        <v>0</v>
      </c>
      <c r="T11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3" s="150" t="str">
        <f>IFERROR(IF(MOD(TABLAINV[[#This Row],[C]],2)=0,"PAR","IMPAR"),"Zona")</f>
        <v>IMPAR</v>
      </c>
      <c r="W1143" s="151"/>
      <c r="X1143" s="152">
        <f>IFERROR(IF(TABLAINV[[#This Row],[Cant. UND]]=0,TABLAINV[[#This Row],[PMV]]*TABLAINV[[#This Row],[Conteo Físico]],TABLAINV[[#This Row],[PMV]]*TABLAINV[[#This Row],[Cant. UND]]),0)</f>
        <v>0</v>
      </c>
      <c r="Y1143" s="152">
        <f>IFERROR(ABS(TABLAINV[[#This Row],[PMV]]*TABLAINV[[#This Row],[Diferencia]]),0)</f>
        <v>0</v>
      </c>
      <c r="Z1143" s="153">
        <f>IFERROR(VLOOKUP(TABLAINV[[#This Row],[Codigo Estado]],unds!O:P,2,0),"PEND.")</f>
        <v>2001</v>
      </c>
      <c r="AA1143" s="153" t="str">
        <f t="shared" si="58"/>
        <v>CD09</v>
      </c>
      <c r="AB1143" s="159">
        <f t="shared" ca="1" si="59"/>
        <v>45828</v>
      </c>
    </row>
    <row r="1144" spans="1:28" s="156" customFormat="1" ht="24" customHeight="1" x14ac:dyDescent="0.2">
      <c r="A1144" s="157" t="str">
        <f t="shared" si="57"/>
        <v>MRC01</v>
      </c>
      <c r="B1144" s="145" t="str">
        <f>IF(TABLAINV[[#This Row],[Z]]="","",D1144&amp;"."&amp;TEXT(E1144,"000")&amp;"."&amp;TEXT(F1144,"000")&amp;"."&amp;TEXT(G1144,"000"))</f>
        <v>MR.C01.193.001</v>
      </c>
      <c r="C1144" s="146"/>
      <c r="D1144" s="147" t="s">
        <v>95</v>
      </c>
      <c r="E1144" s="147" t="s">
        <v>96</v>
      </c>
      <c r="F1144" s="147">
        <v>193</v>
      </c>
      <c r="G1144" s="147">
        <v>1</v>
      </c>
      <c r="H1144" s="147">
        <v>952079006</v>
      </c>
      <c r="I1144" s="147" t="s">
        <v>372</v>
      </c>
      <c r="J1144" s="158">
        <v>2</v>
      </c>
      <c r="K1144" s="147" t="s">
        <v>64</v>
      </c>
      <c r="L1144" s="148" t="s">
        <v>115</v>
      </c>
      <c r="M1144" s="147" t="s">
        <v>99</v>
      </c>
      <c r="N1144" s="146" t="s">
        <v>91</v>
      </c>
      <c r="O1144" s="146">
        <v>2</v>
      </c>
      <c r="P1144" s="148">
        <v>2</v>
      </c>
      <c r="Q1144" s="148"/>
      <c r="R1144" s="147"/>
      <c r="S1144" s="149">
        <f>TABLAINV[[#This Row],[Conteo Físico]]-TABLAINV[[#This Row],[Cant. UND]]</f>
        <v>0</v>
      </c>
      <c r="T11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4" s="150" t="str">
        <f>IFERROR(IF(MOD(TABLAINV[[#This Row],[C]],2)=0,"PAR","IMPAR"),"Zona")</f>
        <v>IMPAR</v>
      </c>
      <c r="W1144" s="151"/>
      <c r="X1144" s="152">
        <f>IFERROR(IF(TABLAINV[[#This Row],[Cant. UND]]=0,TABLAINV[[#This Row],[PMV]]*TABLAINV[[#This Row],[Conteo Físico]],TABLAINV[[#This Row],[PMV]]*TABLAINV[[#This Row],[Cant. UND]]),0)</f>
        <v>0</v>
      </c>
      <c r="Y1144" s="152">
        <f>IFERROR(ABS(TABLAINV[[#This Row],[PMV]]*TABLAINV[[#This Row],[Diferencia]]),0)</f>
        <v>0</v>
      </c>
      <c r="Z1144" s="153">
        <f>IFERROR(VLOOKUP(TABLAINV[[#This Row],[Codigo Estado]],unds!O:P,2,0),"PEND.")</f>
        <v>2001</v>
      </c>
      <c r="AA1144" s="153" t="str">
        <f t="shared" si="58"/>
        <v>CD09</v>
      </c>
      <c r="AB1144" s="159">
        <f t="shared" ca="1" si="59"/>
        <v>45828</v>
      </c>
    </row>
    <row r="1145" spans="1:28" s="156" customFormat="1" ht="24" customHeight="1" x14ac:dyDescent="0.2">
      <c r="A1145" s="157" t="str">
        <f t="shared" si="57"/>
        <v>MRC01</v>
      </c>
      <c r="B1145" s="145" t="str">
        <f>IF(TABLAINV[[#This Row],[Z]]="","",D1145&amp;"."&amp;TEXT(E1145,"000")&amp;"."&amp;TEXT(F1145,"000")&amp;"."&amp;TEXT(G1145,"000"))</f>
        <v>MR.C01.193.002</v>
      </c>
      <c r="C1145" s="146"/>
      <c r="D1145" s="147" t="s">
        <v>95</v>
      </c>
      <c r="E1145" s="147" t="s">
        <v>96</v>
      </c>
      <c r="F1145" s="147">
        <v>193</v>
      </c>
      <c r="G1145" s="147">
        <v>2</v>
      </c>
      <c r="H1145" s="147">
        <v>252915</v>
      </c>
      <c r="I1145" s="147" t="s">
        <v>373</v>
      </c>
      <c r="J1145" s="158">
        <v>9</v>
      </c>
      <c r="K1145" s="147" t="s">
        <v>64</v>
      </c>
      <c r="L1145" s="148" t="s">
        <v>110</v>
      </c>
      <c r="M1145" s="147" t="s">
        <v>135</v>
      </c>
      <c r="N1145" s="146" t="s">
        <v>91</v>
      </c>
      <c r="O1145" s="146">
        <v>9</v>
      </c>
      <c r="P1145" s="148">
        <v>9</v>
      </c>
      <c r="Q1145" s="148"/>
      <c r="R1145" s="147"/>
      <c r="S1145" s="149">
        <f>TABLAINV[[#This Row],[Conteo Físico]]-TABLAINV[[#This Row],[Cant. UND]]</f>
        <v>0</v>
      </c>
      <c r="T11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5" s="150" t="str">
        <f>IFERROR(IF(MOD(TABLAINV[[#This Row],[C]],2)=0,"PAR","IMPAR"),"Zona")</f>
        <v>IMPAR</v>
      </c>
      <c r="W1145" s="151"/>
      <c r="X1145" s="152">
        <f>IFERROR(IF(TABLAINV[[#This Row],[Cant. UND]]=0,TABLAINV[[#This Row],[PMV]]*TABLAINV[[#This Row],[Conteo Físico]],TABLAINV[[#This Row],[PMV]]*TABLAINV[[#This Row],[Cant. UND]]),0)</f>
        <v>0</v>
      </c>
      <c r="Y1145" s="152">
        <f>IFERROR(ABS(TABLAINV[[#This Row],[PMV]]*TABLAINV[[#This Row],[Diferencia]]),0)</f>
        <v>0</v>
      </c>
      <c r="Z1145" s="153">
        <f>IFERROR(VLOOKUP(TABLAINV[[#This Row],[Codigo Estado]],unds!O:P,2,0),"PEND.")</f>
        <v>2001</v>
      </c>
      <c r="AA1145" s="153" t="str">
        <f t="shared" si="58"/>
        <v>CD09</v>
      </c>
      <c r="AB1145" s="159">
        <f t="shared" ca="1" si="59"/>
        <v>45828</v>
      </c>
    </row>
    <row r="1146" spans="1:28" s="156" customFormat="1" ht="24" customHeight="1" x14ac:dyDescent="0.2">
      <c r="A1146" s="157" t="str">
        <f t="shared" si="57"/>
        <v>MRC01</v>
      </c>
      <c r="B1146" s="145" t="str">
        <f>IF(TABLAINV[[#This Row],[Z]]="","",D1146&amp;"."&amp;TEXT(E1146,"000")&amp;"."&amp;TEXT(F1146,"000")&amp;"."&amp;TEXT(G1146,"000"))</f>
        <v>MR.C01.193.002</v>
      </c>
      <c r="C1146" s="146"/>
      <c r="D1146" s="147" t="s">
        <v>95</v>
      </c>
      <c r="E1146" s="147" t="s">
        <v>96</v>
      </c>
      <c r="F1146" s="147">
        <v>193</v>
      </c>
      <c r="G1146" s="147">
        <v>2</v>
      </c>
      <c r="H1146" s="147">
        <v>407903</v>
      </c>
      <c r="I1146" s="147" t="s">
        <v>374</v>
      </c>
      <c r="J1146" s="158">
        <v>2</v>
      </c>
      <c r="K1146" s="147" t="s">
        <v>64</v>
      </c>
      <c r="L1146" s="148" t="s">
        <v>115</v>
      </c>
      <c r="M1146" s="147" t="s">
        <v>99</v>
      </c>
      <c r="N1146" s="146" t="s">
        <v>91</v>
      </c>
      <c r="O1146" s="146">
        <v>2</v>
      </c>
      <c r="P1146" s="148">
        <v>2</v>
      </c>
      <c r="Q1146" s="148"/>
      <c r="R1146" s="147"/>
      <c r="S1146" s="149">
        <f>TABLAINV[[#This Row],[Conteo Físico]]-TABLAINV[[#This Row],[Cant. UND]]</f>
        <v>0</v>
      </c>
      <c r="T11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6" s="150" t="str">
        <f>IFERROR(IF(MOD(TABLAINV[[#This Row],[C]],2)=0,"PAR","IMPAR"),"Zona")</f>
        <v>IMPAR</v>
      </c>
      <c r="W1146" s="151"/>
      <c r="X1146" s="152">
        <f>IFERROR(IF(TABLAINV[[#This Row],[Cant. UND]]=0,TABLAINV[[#This Row],[PMV]]*TABLAINV[[#This Row],[Conteo Físico]],TABLAINV[[#This Row],[PMV]]*TABLAINV[[#This Row],[Cant. UND]]),0)</f>
        <v>0</v>
      </c>
      <c r="Y1146" s="152">
        <f>IFERROR(ABS(TABLAINV[[#This Row],[PMV]]*TABLAINV[[#This Row],[Diferencia]]),0)</f>
        <v>0</v>
      </c>
      <c r="Z1146" s="153">
        <f>IFERROR(VLOOKUP(TABLAINV[[#This Row],[Codigo Estado]],unds!O:P,2,0),"PEND.")</f>
        <v>2001</v>
      </c>
      <c r="AA1146" s="153" t="str">
        <f t="shared" si="58"/>
        <v>CD09</v>
      </c>
      <c r="AB1146" s="159">
        <f t="shared" ca="1" si="59"/>
        <v>45828</v>
      </c>
    </row>
    <row r="1147" spans="1:28" s="156" customFormat="1" ht="24" customHeight="1" x14ac:dyDescent="0.2">
      <c r="A1147" s="157" t="str">
        <f t="shared" si="57"/>
        <v>MRC01</v>
      </c>
      <c r="B1147" s="145" t="str">
        <f>IF(TABLAINV[[#This Row],[Z]]="","",D1147&amp;"."&amp;TEXT(E1147,"000")&amp;"."&amp;TEXT(F1147,"000")&amp;"."&amp;TEXT(G1147,"000"))</f>
        <v>MR.C01.193.002</v>
      </c>
      <c r="C1147" s="146"/>
      <c r="D1147" s="147" t="s">
        <v>95</v>
      </c>
      <c r="E1147" s="147" t="s">
        <v>96</v>
      </c>
      <c r="F1147" s="147">
        <v>193</v>
      </c>
      <c r="G1147" s="147">
        <v>2</v>
      </c>
      <c r="H1147" s="147">
        <v>531496</v>
      </c>
      <c r="I1147" s="147" t="s">
        <v>375</v>
      </c>
      <c r="J1147" s="158">
        <v>1</v>
      </c>
      <c r="K1147" s="147" t="s">
        <v>64</v>
      </c>
      <c r="L1147" s="148" t="s">
        <v>117</v>
      </c>
      <c r="M1147" s="147" t="s">
        <v>99</v>
      </c>
      <c r="N1147" s="146" t="s">
        <v>91</v>
      </c>
      <c r="O1147" s="146">
        <v>1</v>
      </c>
      <c r="P1147" s="148">
        <v>1</v>
      </c>
      <c r="Q1147" s="148"/>
      <c r="R1147" s="147"/>
      <c r="S1147" s="149">
        <f>TABLAINV[[#This Row],[Conteo Físico]]-TABLAINV[[#This Row],[Cant. UND]]</f>
        <v>0</v>
      </c>
      <c r="T11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7" s="150" t="str">
        <f>IFERROR(IF(MOD(TABLAINV[[#This Row],[C]],2)=0,"PAR","IMPAR"),"Zona")</f>
        <v>IMPAR</v>
      </c>
      <c r="W1147" s="151"/>
      <c r="X1147" s="152">
        <f>IFERROR(IF(TABLAINV[[#This Row],[Cant. UND]]=0,TABLAINV[[#This Row],[PMV]]*TABLAINV[[#This Row],[Conteo Físico]],TABLAINV[[#This Row],[PMV]]*TABLAINV[[#This Row],[Cant. UND]]),0)</f>
        <v>0</v>
      </c>
      <c r="Y1147" s="152">
        <f>IFERROR(ABS(TABLAINV[[#This Row],[PMV]]*TABLAINV[[#This Row],[Diferencia]]),0)</f>
        <v>0</v>
      </c>
      <c r="Z1147" s="153">
        <f>IFERROR(VLOOKUP(TABLAINV[[#This Row],[Codigo Estado]],unds!O:P,2,0),"PEND.")</f>
        <v>2001</v>
      </c>
      <c r="AA1147" s="153" t="str">
        <f t="shared" si="58"/>
        <v>CD09</v>
      </c>
      <c r="AB1147" s="159">
        <f t="shared" ca="1" si="59"/>
        <v>45828</v>
      </c>
    </row>
    <row r="1148" spans="1:28" s="156" customFormat="1" ht="24" customHeight="1" x14ac:dyDescent="0.2">
      <c r="A1148" s="157" t="str">
        <f t="shared" si="57"/>
        <v>MRC01</v>
      </c>
      <c r="B1148" s="145" t="str">
        <f>IF(TABLAINV[[#This Row],[Z]]="","",D1148&amp;"."&amp;TEXT(E1148,"000")&amp;"."&amp;TEXT(F1148,"000")&amp;"."&amp;TEXT(G1148,"000"))</f>
        <v>MR.C01.193.002</v>
      </c>
      <c r="C1148" s="146"/>
      <c r="D1148" s="147" t="s">
        <v>95</v>
      </c>
      <c r="E1148" s="147" t="s">
        <v>96</v>
      </c>
      <c r="F1148" s="147">
        <v>193</v>
      </c>
      <c r="G1148" s="147">
        <v>2</v>
      </c>
      <c r="H1148" s="147">
        <v>916696</v>
      </c>
      <c r="I1148" s="147" t="s">
        <v>376</v>
      </c>
      <c r="J1148" s="158">
        <v>3</v>
      </c>
      <c r="K1148" s="147" t="s">
        <v>64</v>
      </c>
      <c r="L1148" s="148" t="s">
        <v>115</v>
      </c>
      <c r="M1148" s="147" t="s">
        <v>99</v>
      </c>
      <c r="N1148" s="146" t="s">
        <v>91</v>
      </c>
      <c r="O1148" s="146">
        <v>3</v>
      </c>
      <c r="P1148" s="148">
        <v>3</v>
      </c>
      <c r="Q1148" s="148"/>
      <c r="R1148" s="147"/>
      <c r="S1148" s="149">
        <f>TABLAINV[[#This Row],[Conteo Físico]]-TABLAINV[[#This Row],[Cant. UND]]</f>
        <v>0</v>
      </c>
      <c r="T11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8" s="150" t="str">
        <f>IFERROR(IF(MOD(TABLAINV[[#This Row],[C]],2)=0,"PAR","IMPAR"),"Zona")</f>
        <v>IMPAR</v>
      </c>
      <c r="W1148" s="151"/>
      <c r="X1148" s="152">
        <f>IFERROR(IF(TABLAINV[[#This Row],[Cant. UND]]=0,TABLAINV[[#This Row],[PMV]]*TABLAINV[[#This Row],[Conteo Físico]],TABLAINV[[#This Row],[PMV]]*TABLAINV[[#This Row],[Cant. UND]]),0)</f>
        <v>0</v>
      </c>
      <c r="Y1148" s="152">
        <f>IFERROR(ABS(TABLAINV[[#This Row],[PMV]]*TABLAINV[[#This Row],[Diferencia]]),0)</f>
        <v>0</v>
      </c>
      <c r="Z1148" s="153">
        <f>IFERROR(VLOOKUP(TABLAINV[[#This Row],[Codigo Estado]],unds!O:P,2,0),"PEND.")</f>
        <v>2001</v>
      </c>
      <c r="AA1148" s="153" t="str">
        <f t="shared" si="58"/>
        <v>CD09</v>
      </c>
      <c r="AB1148" s="159">
        <f t="shared" ca="1" si="59"/>
        <v>45828</v>
      </c>
    </row>
    <row r="1149" spans="1:28" s="156" customFormat="1" ht="24" customHeight="1" x14ac:dyDescent="0.2">
      <c r="A1149" s="157" t="str">
        <f t="shared" si="57"/>
        <v>MRC01</v>
      </c>
      <c r="B1149" s="145" t="str">
        <f>IF(TABLAINV[[#This Row],[Z]]="","",D1149&amp;"."&amp;TEXT(E1149,"000")&amp;"."&amp;TEXT(F1149,"000")&amp;"."&amp;TEXT(G1149,"000"))</f>
        <v>MR.C01.199.001</v>
      </c>
      <c r="C1149" s="146"/>
      <c r="D1149" s="147" t="s">
        <v>95</v>
      </c>
      <c r="E1149" s="147" t="s">
        <v>96</v>
      </c>
      <c r="F1149" s="147">
        <v>199</v>
      </c>
      <c r="G1149" s="147">
        <v>1</v>
      </c>
      <c r="H1149" s="147">
        <v>733537005</v>
      </c>
      <c r="I1149" s="147" t="s">
        <v>377</v>
      </c>
      <c r="J1149" s="158">
        <v>1</v>
      </c>
      <c r="K1149" s="147" t="s">
        <v>64</v>
      </c>
      <c r="L1149" s="148" t="s">
        <v>115</v>
      </c>
      <c r="M1149" s="147" t="s">
        <v>99</v>
      </c>
      <c r="N1149" s="146" t="s">
        <v>91</v>
      </c>
      <c r="O1149" s="146">
        <v>1</v>
      </c>
      <c r="P1149" s="148">
        <v>1</v>
      </c>
      <c r="Q1149" s="148"/>
      <c r="R1149" s="147"/>
      <c r="S1149" s="149">
        <f>TABLAINV[[#This Row],[Conteo Físico]]-TABLAINV[[#This Row],[Cant. UND]]</f>
        <v>0</v>
      </c>
      <c r="T11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9" s="150" t="str">
        <f>IFERROR(IF(MOD(TABLAINV[[#This Row],[C]],2)=0,"PAR","IMPAR"),"Zona")</f>
        <v>IMPAR</v>
      </c>
      <c r="W1149" s="151"/>
      <c r="X1149" s="152">
        <f>IFERROR(IF(TABLAINV[[#This Row],[Cant. UND]]=0,TABLAINV[[#This Row],[PMV]]*TABLAINV[[#This Row],[Conteo Físico]],TABLAINV[[#This Row],[PMV]]*TABLAINV[[#This Row],[Cant. UND]]),0)</f>
        <v>0</v>
      </c>
      <c r="Y1149" s="152">
        <f>IFERROR(ABS(TABLAINV[[#This Row],[PMV]]*TABLAINV[[#This Row],[Diferencia]]),0)</f>
        <v>0</v>
      </c>
      <c r="Z1149" s="153">
        <f>IFERROR(VLOOKUP(TABLAINV[[#This Row],[Codigo Estado]],unds!O:P,2,0),"PEND.")</f>
        <v>2001</v>
      </c>
      <c r="AA1149" s="153" t="str">
        <f t="shared" si="58"/>
        <v>CD09</v>
      </c>
      <c r="AB1149" s="159">
        <f t="shared" ca="1" si="59"/>
        <v>45828</v>
      </c>
    </row>
    <row r="1150" spans="1:28" s="156" customFormat="1" ht="24" customHeight="1" x14ac:dyDescent="0.2">
      <c r="A1150" s="157" t="str">
        <f t="shared" si="57"/>
        <v>MRC01</v>
      </c>
      <c r="B1150" s="145" t="str">
        <f>IF(TABLAINV[[#This Row],[Z]]="","",D1150&amp;"."&amp;TEXT(E1150,"000")&amp;"."&amp;TEXT(F1150,"000")&amp;"."&amp;TEXT(G1150,"000"))</f>
        <v>MR.C01.199.001</v>
      </c>
      <c r="C1150" s="146"/>
      <c r="D1150" s="147" t="s">
        <v>95</v>
      </c>
      <c r="E1150" s="147" t="s">
        <v>96</v>
      </c>
      <c r="F1150" s="147">
        <v>199</v>
      </c>
      <c r="G1150" s="147">
        <v>1</v>
      </c>
      <c r="H1150" s="147">
        <v>768744004</v>
      </c>
      <c r="I1150" s="147" t="s">
        <v>378</v>
      </c>
      <c r="J1150" s="158">
        <v>4</v>
      </c>
      <c r="K1150" s="147" t="s">
        <v>64</v>
      </c>
      <c r="L1150" s="148" t="s">
        <v>115</v>
      </c>
      <c r="M1150" s="147" t="s">
        <v>99</v>
      </c>
      <c r="N1150" s="146" t="s">
        <v>91</v>
      </c>
      <c r="O1150" s="146">
        <v>4</v>
      </c>
      <c r="P1150" s="148">
        <v>4</v>
      </c>
      <c r="Q1150" s="148"/>
      <c r="R1150" s="147"/>
      <c r="S1150" s="149">
        <f>TABLAINV[[#This Row],[Conteo Físico]]-TABLAINV[[#This Row],[Cant. UND]]</f>
        <v>0</v>
      </c>
      <c r="T11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0" s="150" t="str">
        <f>IFERROR(IF(MOD(TABLAINV[[#This Row],[C]],2)=0,"PAR","IMPAR"),"Zona")</f>
        <v>IMPAR</v>
      </c>
      <c r="W1150" s="151"/>
      <c r="X1150" s="152">
        <f>IFERROR(IF(TABLAINV[[#This Row],[Cant. UND]]=0,TABLAINV[[#This Row],[PMV]]*TABLAINV[[#This Row],[Conteo Físico]],TABLAINV[[#This Row],[PMV]]*TABLAINV[[#This Row],[Cant. UND]]),0)</f>
        <v>0</v>
      </c>
      <c r="Y1150" s="152">
        <f>IFERROR(ABS(TABLAINV[[#This Row],[PMV]]*TABLAINV[[#This Row],[Diferencia]]),0)</f>
        <v>0</v>
      </c>
      <c r="Z1150" s="153">
        <f>IFERROR(VLOOKUP(TABLAINV[[#This Row],[Codigo Estado]],unds!O:P,2,0),"PEND.")</f>
        <v>2001</v>
      </c>
      <c r="AA1150" s="153" t="str">
        <f t="shared" si="58"/>
        <v>CD09</v>
      </c>
      <c r="AB1150" s="159">
        <f t="shared" ca="1" si="59"/>
        <v>45828</v>
      </c>
    </row>
    <row r="1151" spans="1:28" s="156" customFormat="1" ht="24" customHeight="1" x14ac:dyDescent="0.2">
      <c r="A1151" s="157" t="str">
        <f t="shared" si="57"/>
        <v>MRC01</v>
      </c>
      <c r="B1151" s="145" t="str">
        <f>IF(TABLAINV[[#This Row],[Z]]="","",D1151&amp;"."&amp;TEXT(E1151,"000")&amp;"."&amp;TEXT(F1151,"000")&amp;"."&amp;TEXT(G1151,"000"))</f>
        <v>MR.C01.199.002</v>
      </c>
      <c r="C1151" s="146"/>
      <c r="D1151" s="147" t="s">
        <v>95</v>
      </c>
      <c r="E1151" s="147" t="s">
        <v>96</v>
      </c>
      <c r="F1151" s="147">
        <v>199</v>
      </c>
      <c r="G1151" s="147">
        <v>2</v>
      </c>
      <c r="H1151" s="147">
        <v>532159</v>
      </c>
      <c r="I1151" s="147" t="s">
        <v>379</v>
      </c>
      <c r="J1151" s="158">
        <v>4</v>
      </c>
      <c r="K1151" s="147" t="s">
        <v>64</v>
      </c>
      <c r="L1151" s="148" t="s">
        <v>117</v>
      </c>
      <c r="M1151" s="147" t="s">
        <v>99</v>
      </c>
      <c r="N1151" s="146" t="s">
        <v>91</v>
      </c>
      <c r="O1151" s="146">
        <v>4</v>
      </c>
      <c r="P1151" s="148">
        <v>4</v>
      </c>
      <c r="Q1151" s="148"/>
      <c r="R1151" s="147"/>
      <c r="S1151" s="149">
        <f>TABLAINV[[#This Row],[Conteo Físico]]-TABLAINV[[#This Row],[Cant. UND]]</f>
        <v>0</v>
      </c>
      <c r="T11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1" s="150" t="str">
        <f>IFERROR(IF(MOD(TABLAINV[[#This Row],[C]],2)=0,"PAR","IMPAR"),"Zona")</f>
        <v>IMPAR</v>
      </c>
      <c r="W1151" s="151"/>
      <c r="X1151" s="152">
        <f>IFERROR(IF(TABLAINV[[#This Row],[Cant. UND]]=0,TABLAINV[[#This Row],[PMV]]*TABLAINV[[#This Row],[Conteo Físico]],TABLAINV[[#This Row],[PMV]]*TABLAINV[[#This Row],[Cant. UND]]),0)</f>
        <v>0</v>
      </c>
      <c r="Y1151" s="152">
        <f>IFERROR(ABS(TABLAINV[[#This Row],[PMV]]*TABLAINV[[#This Row],[Diferencia]]),0)</f>
        <v>0</v>
      </c>
      <c r="Z1151" s="153">
        <f>IFERROR(VLOOKUP(TABLAINV[[#This Row],[Codigo Estado]],unds!O:P,2,0),"PEND.")</f>
        <v>2001</v>
      </c>
      <c r="AA1151" s="153" t="str">
        <f t="shared" si="58"/>
        <v>CD09</v>
      </c>
      <c r="AB1151" s="159">
        <f t="shared" ca="1" si="59"/>
        <v>45828</v>
      </c>
    </row>
    <row r="1152" spans="1:28" s="156" customFormat="1" ht="24" customHeight="1" x14ac:dyDescent="0.2">
      <c r="A1152" s="157" t="str">
        <f t="shared" si="57"/>
        <v>MRC01</v>
      </c>
      <c r="B1152" s="145" t="str">
        <f>IF(TABLAINV[[#This Row],[Z]]="","",D1152&amp;"."&amp;TEXT(E1152,"000")&amp;"."&amp;TEXT(F1152,"000")&amp;"."&amp;TEXT(G1152,"000"))</f>
        <v>MR.C01.199.002</v>
      </c>
      <c r="C1152" s="146"/>
      <c r="D1152" s="147" t="s">
        <v>95</v>
      </c>
      <c r="E1152" s="147" t="s">
        <v>96</v>
      </c>
      <c r="F1152" s="147">
        <v>199</v>
      </c>
      <c r="G1152" s="147">
        <v>2</v>
      </c>
      <c r="H1152" s="147">
        <v>76765</v>
      </c>
      <c r="I1152" s="147" t="s">
        <v>380</v>
      </c>
      <c r="J1152" s="158">
        <v>8</v>
      </c>
      <c r="K1152" s="147" t="s">
        <v>64</v>
      </c>
      <c r="L1152" s="148" t="s">
        <v>110</v>
      </c>
      <c r="M1152" s="147" t="s">
        <v>135</v>
      </c>
      <c r="N1152" s="146" t="s">
        <v>91</v>
      </c>
      <c r="O1152" s="146">
        <v>8</v>
      </c>
      <c r="P1152" s="148">
        <v>8</v>
      </c>
      <c r="Q1152" s="148"/>
      <c r="R1152" s="147"/>
      <c r="S1152" s="149">
        <f>TABLAINV[[#This Row],[Conteo Físico]]-TABLAINV[[#This Row],[Cant. UND]]</f>
        <v>0</v>
      </c>
      <c r="T11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2" s="150" t="str">
        <f>IFERROR(IF(MOD(TABLAINV[[#This Row],[C]],2)=0,"PAR","IMPAR"),"Zona")</f>
        <v>IMPAR</v>
      </c>
      <c r="W1152" s="151"/>
      <c r="X1152" s="152">
        <f>IFERROR(IF(TABLAINV[[#This Row],[Cant. UND]]=0,TABLAINV[[#This Row],[PMV]]*TABLAINV[[#This Row],[Conteo Físico]],TABLAINV[[#This Row],[PMV]]*TABLAINV[[#This Row],[Cant. UND]]),0)</f>
        <v>0</v>
      </c>
      <c r="Y1152" s="152">
        <f>IFERROR(ABS(TABLAINV[[#This Row],[PMV]]*TABLAINV[[#This Row],[Diferencia]]),0)</f>
        <v>0</v>
      </c>
      <c r="Z1152" s="153">
        <f>IFERROR(VLOOKUP(TABLAINV[[#This Row],[Codigo Estado]],unds!O:P,2,0),"PEND.")</f>
        <v>2001</v>
      </c>
      <c r="AA1152" s="153" t="str">
        <f t="shared" si="58"/>
        <v>CD09</v>
      </c>
      <c r="AB1152" s="159">
        <f t="shared" ca="1" si="59"/>
        <v>45828</v>
      </c>
    </row>
    <row r="1153" spans="1:28" s="156" customFormat="1" ht="24" customHeight="1" x14ac:dyDescent="0.2">
      <c r="A1153" s="157" t="str">
        <f t="shared" si="57"/>
        <v>MRC01</v>
      </c>
      <c r="B1153" s="145" t="str">
        <f>IF(TABLAINV[[#This Row],[Z]]="","",D1153&amp;"."&amp;TEXT(E1153,"000")&amp;"."&amp;TEXT(F1153,"000")&amp;"."&amp;TEXT(G1153,"000"))</f>
        <v>MR.C01.199.002</v>
      </c>
      <c r="C1153" s="146"/>
      <c r="D1153" s="147" t="s">
        <v>95</v>
      </c>
      <c r="E1153" s="147" t="s">
        <v>96</v>
      </c>
      <c r="F1153" s="147">
        <v>199</v>
      </c>
      <c r="G1153" s="147">
        <v>2</v>
      </c>
      <c r="H1153" s="147">
        <v>768654</v>
      </c>
      <c r="I1153" s="147" t="s">
        <v>381</v>
      </c>
      <c r="J1153" s="158">
        <v>3</v>
      </c>
      <c r="K1153" s="147" t="s">
        <v>64</v>
      </c>
      <c r="L1153" s="148" t="s">
        <v>117</v>
      </c>
      <c r="M1153" s="147" t="s">
        <v>99</v>
      </c>
      <c r="N1153" s="146" t="s">
        <v>91</v>
      </c>
      <c r="O1153" s="146">
        <v>3</v>
      </c>
      <c r="P1153" s="148">
        <v>3</v>
      </c>
      <c r="Q1153" s="148"/>
      <c r="R1153" s="147"/>
      <c r="S1153" s="149">
        <f>TABLAINV[[#This Row],[Conteo Físico]]-TABLAINV[[#This Row],[Cant. UND]]</f>
        <v>0</v>
      </c>
      <c r="T11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3" s="150" t="str">
        <f>IFERROR(IF(MOD(TABLAINV[[#This Row],[C]],2)=0,"PAR","IMPAR"),"Zona")</f>
        <v>IMPAR</v>
      </c>
      <c r="W1153" s="151"/>
      <c r="X1153" s="152">
        <f>IFERROR(IF(TABLAINV[[#This Row],[Cant. UND]]=0,TABLAINV[[#This Row],[PMV]]*TABLAINV[[#This Row],[Conteo Físico]],TABLAINV[[#This Row],[PMV]]*TABLAINV[[#This Row],[Cant. UND]]),0)</f>
        <v>0</v>
      </c>
      <c r="Y1153" s="152">
        <f>IFERROR(ABS(TABLAINV[[#This Row],[PMV]]*TABLAINV[[#This Row],[Diferencia]]),0)</f>
        <v>0</v>
      </c>
      <c r="Z1153" s="153">
        <f>IFERROR(VLOOKUP(TABLAINV[[#This Row],[Codigo Estado]],unds!O:P,2,0),"PEND.")</f>
        <v>2001</v>
      </c>
      <c r="AA1153" s="153" t="str">
        <f t="shared" si="58"/>
        <v>CD09</v>
      </c>
      <c r="AB1153" s="159">
        <f t="shared" ca="1" si="59"/>
        <v>45828</v>
      </c>
    </row>
    <row r="1154" spans="1:28" s="156" customFormat="1" ht="24" customHeight="1" x14ac:dyDescent="0.2">
      <c r="A1154" s="157" t="str">
        <f t="shared" si="57"/>
        <v>MRC01</v>
      </c>
      <c r="B1154" s="145" t="str">
        <f>IF(TABLAINV[[#This Row],[Z]]="","",D1154&amp;"."&amp;TEXT(E1154,"000")&amp;"."&amp;TEXT(F1154,"000")&amp;"."&amp;TEXT(G1154,"000"))</f>
        <v>MR.C01.201.001</v>
      </c>
      <c r="C1154" s="146"/>
      <c r="D1154" s="147" t="s">
        <v>95</v>
      </c>
      <c r="E1154" s="147" t="s">
        <v>96</v>
      </c>
      <c r="F1154" s="147">
        <v>201</v>
      </c>
      <c r="G1154" s="147">
        <v>1</v>
      </c>
      <c r="H1154" s="147">
        <v>19624</v>
      </c>
      <c r="I1154" s="147" t="s">
        <v>382</v>
      </c>
      <c r="J1154" s="158">
        <v>3</v>
      </c>
      <c r="K1154" s="147" t="s">
        <v>64</v>
      </c>
      <c r="L1154" s="148" t="s">
        <v>110</v>
      </c>
      <c r="M1154" s="147" t="s">
        <v>135</v>
      </c>
      <c r="N1154" s="146" t="s">
        <v>91</v>
      </c>
      <c r="O1154" s="146">
        <v>3</v>
      </c>
      <c r="P1154" s="148">
        <v>3</v>
      </c>
      <c r="Q1154" s="148"/>
      <c r="R1154" s="147"/>
      <c r="S1154" s="149">
        <f>TABLAINV[[#This Row],[Conteo Físico]]-TABLAINV[[#This Row],[Cant. UND]]</f>
        <v>0</v>
      </c>
      <c r="T11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4" s="150" t="str">
        <f>IFERROR(IF(MOD(TABLAINV[[#This Row],[C]],2)=0,"PAR","IMPAR"),"Zona")</f>
        <v>IMPAR</v>
      </c>
      <c r="W1154" s="151"/>
      <c r="X1154" s="152">
        <f>IFERROR(IF(TABLAINV[[#This Row],[Cant. UND]]=0,TABLAINV[[#This Row],[PMV]]*TABLAINV[[#This Row],[Conteo Físico]],TABLAINV[[#This Row],[PMV]]*TABLAINV[[#This Row],[Cant. UND]]),0)</f>
        <v>0</v>
      </c>
      <c r="Y1154" s="152">
        <f>IFERROR(ABS(TABLAINV[[#This Row],[PMV]]*TABLAINV[[#This Row],[Diferencia]]),0)</f>
        <v>0</v>
      </c>
      <c r="Z1154" s="153">
        <f>IFERROR(VLOOKUP(TABLAINV[[#This Row],[Codigo Estado]],unds!O:P,2,0),"PEND.")</f>
        <v>2001</v>
      </c>
      <c r="AA1154" s="153" t="str">
        <f t="shared" si="58"/>
        <v>CD09</v>
      </c>
      <c r="AB1154" s="159">
        <f t="shared" ca="1" si="59"/>
        <v>45828</v>
      </c>
    </row>
    <row r="1155" spans="1:28" s="156" customFormat="1" ht="24" customHeight="1" x14ac:dyDescent="0.2">
      <c r="A1155" s="157" t="str">
        <f t="shared" si="57"/>
        <v>MRC01</v>
      </c>
      <c r="B1155" s="145" t="str">
        <f>IF(TABLAINV[[#This Row],[Z]]="","",D1155&amp;"."&amp;TEXT(E1155,"000")&amp;"."&amp;TEXT(F1155,"000")&amp;"."&amp;TEXT(G1155,"000"))</f>
        <v>MR.C01.201.001</v>
      </c>
      <c r="C1155" s="146"/>
      <c r="D1155" s="147" t="s">
        <v>95</v>
      </c>
      <c r="E1155" s="147" t="s">
        <v>96</v>
      </c>
      <c r="F1155" s="147">
        <v>201</v>
      </c>
      <c r="G1155" s="147">
        <v>1</v>
      </c>
      <c r="H1155" s="147">
        <v>929130006</v>
      </c>
      <c r="I1155" s="147" t="s">
        <v>383</v>
      </c>
      <c r="J1155" s="158">
        <v>5</v>
      </c>
      <c r="K1155" s="147" t="s">
        <v>64</v>
      </c>
      <c r="L1155" s="148" t="s">
        <v>117</v>
      </c>
      <c r="M1155" s="147" t="s">
        <v>99</v>
      </c>
      <c r="N1155" s="146" t="s">
        <v>91</v>
      </c>
      <c r="O1155" s="146">
        <v>5</v>
      </c>
      <c r="P1155" s="148">
        <v>5</v>
      </c>
      <c r="Q1155" s="148"/>
      <c r="R1155" s="147"/>
      <c r="S1155" s="149">
        <f>TABLAINV[[#This Row],[Conteo Físico]]-TABLAINV[[#This Row],[Cant. UND]]</f>
        <v>0</v>
      </c>
      <c r="T11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5" s="150" t="str">
        <f>IFERROR(IF(MOD(TABLAINV[[#This Row],[C]],2)=0,"PAR","IMPAR"),"Zona")</f>
        <v>IMPAR</v>
      </c>
      <c r="W1155" s="151"/>
      <c r="X1155" s="152">
        <f>IFERROR(IF(TABLAINV[[#This Row],[Cant. UND]]=0,TABLAINV[[#This Row],[PMV]]*TABLAINV[[#This Row],[Conteo Físico]],TABLAINV[[#This Row],[PMV]]*TABLAINV[[#This Row],[Cant. UND]]),0)</f>
        <v>0</v>
      </c>
      <c r="Y1155" s="152">
        <f>IFERROR(ABS(TABLAINV[[#This Row],[PMV]]*TABLAINV[[#This Row],[Diferencia]]),0)</f>
        <v>0</v>
      </c>
      <c r="Z1155" s="153">
        <f>IFERROR(VLOOKUP(TABLAINV[[#This Row],[Codigo Estado]],unds!O:P,2,0),"PEND.")</f>
        <v>2001</v>
      </c>
      <c r="AA1155" s="153" t="str">
        <f t="shared" si="58"/>
        <v>CD09</v>
      </c>
      <c r="AB1155" s="159">
        <f t="shared" ca="1" si="59"/>
        <v>45828</v>
      </c>
    </row>
    <row r="1156" spans="1:28" s="156" customFormat="1" ht="24" customHeight="1" x14ac:dyDescent="0.2">
      <c r="A1156" s="157" t="str">
        <f t="shared" si="57"/>
        <v>MRC01</v>
      </c>
      <c r="B1156" s="145" t="str">
        <f>IF(TABLAINV[[#This Row],[Z]]="","",D1156&amp;"."&amp;TEXT(E1156,"000")&amp;"."&amp;TEXT(F1156,"000")&amp;"."&amp;TEXT(G1156,"000"))</f>
        <v>MR.C01.201.002</v>
      </c>
      <c r="C1156" s="146"/>
      <c r="D1156" s="147" t="s">
        <v>95</v>
      </c>
      <c r="E1156" s="147" t="s">
        <v>96</v>
      </c>
      <c r="F1156" s="147">
        <v>201</v>
      </c>
      <c r="G1156" s="147">
        <v>2</v>
      </c>
      <c r="H1156" s="147">
        <v>3749</v>
      </c>
      <c r="I1156" s="147" t="s">
        <v>353</v>
      </c>
      <c r="J1156" s="158">
        <v>3</v>
      </c>
      <c r="K1156" s="147" t="s">
        <v>64</v>
      </c>
      <c r="L1156" s="148" t="s">
        <v>110</v>
      </c>
      <c r="M1156" s="147" t="s">
        <v>135</v>
      </c>
      <c r="N1156" s="146" t="s">
        <v>91</v>
      </c>
      <c r="O1156" s="146">
        <v>3</v>
      </c>
      <c r="P1156" s="148">
        <v>3</v>
      </c>
      <c r="Q1156" s="148"/>
      <c r="R1156" s="147"/>
      <c r="S1156" s="149">
        <f>TABLAINV[[#This Row],[Conteo Físico]]-TABLAINV[[#This Row],[Cant. UND]]</f>
        <v>0</v>
      </c>
      <c r="T11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6" s="150" t="str">
        <f>IFERROR(IF(MOD(TABLAINV[[#This Row],[C]],2)=0,"PAR","IMPAR"),"Zona")</f>
        <v>IMPAR</v>
      </c>
      <c r="W1156" s="151"/>
      <c r="X1156" s="152">
        <f>IFERROR(IF(TABLAINV[[#This Row],[Cant. UND]]=0,TABLAINV[[#This Row],[PMV]]*TABLAINV[[#This Row],[Conteo Físico]],TABLAINV[[#This Row],[PMV]]*TABLAINV[[#This Row],[Cant. UND]]),0)</f>
        <v>0</v>
      </c>
      <c r="Y1156" s="152">
        <f>IFERROR(ABS(TABLAINV[[#This Row],[PMV]]*TABLAINV[[#This Row],[Diferencia]]),0)</f>
        <v>0</v>
      </c>
      <c r="Z1156" s="153">
        <f>IFERROR(VLOOKUP(TABLAINV[[#This Row],[Codigo Estado]],unds!O:P,2,0),"PEND.")</f>
        <v>2001</v>
      </c>
      <c r="AA1156" s="153" t="str">
        <f t="shared" si="58"/>
        <v>CD09</v>
      </c>
      <c r="AB1156" s="159">
        <f t="shared" ca="1" si="59"/>
        <v>45828</v>
      </c>
    </row>
    <row r="1157" spans="1:28" s="156" customFormat="1" ht="24" customHeight="1" x14ac:dyDescent="0.2">
      <c r="A1157" s="157" t="str">
        <f t="shared" si="57"/>
        <v>MRC01</v>
      </c>
      <c r="B1157" s="145" t="str">
        <f>IF(TABLAINV[[#This Row],[Z]]="","",D1157&amp;"."&amp;TEXT(E1157,"000")&amp;"."&amp;TEXT(F1157,"000")&amp;"."&amp;TEXT(G1157,"000"))</f>
        <v>MR.C01.201.002</v>
      </c>
      <c r="C1157" s="146"/>
      <c r="D1157" s="147" t="s">
        <v>95</v>
      </c>
      <c r="E1157" s="147" t="s">
        <v>96</v>
      </c>
      <c r="F1157" s="147">
        <v>201</v>
      </c>
      <c r="G1157" s="147">
        <v>2</v>
      </c>
      <c r="H1157" s="147">
        <v>549449</v>
      </c>
      <c r="I1157" s="147" t="s">
        <v>384</v>
      </c>
      <c r="J1157" s="158">
        <v>2</v>
      </c>
      <c r="K1157" s="147" t="s">
        <v>64</v>
      </c>
      <c r="L1157" s="148" t="s">
        <v>117</v>
      </c>
      <c r="M1157" s="147" t="s">
        <v>99</v>
      </c>
      <c r="N1157" s="146" t="s">
        <v>91</v>
      </c>
      <c r="O1157" s="146">
        <v>2</v>
      </c>
      <c r="P1157" s="148">
        <v>2</v>
      </c>
      <c r="Q1157" s="148"/>
      <c r="R1157" s="147"/>
      <c r="S1157" s="149">
        <f>TABLAINV[[#This Row],[Conteo Físico]]-TABLAINV[[#This Row],[Cant. UND]]</f>
        <v>0</v>
      </c>
      <c r="T11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7" s="150" t="str">
        <f>IFERROR(IF(MOD(TABLAINV[[#This Row],[C]],2)=0,"PAR","IMPAR"),"Zona")</f>
        <v>IMPAR</v>
      </c>
      <c r="W1157" s="151"/>
      <c r="X1157" s="152">
        <f>IFERROR(IF(TABLAINV[[#This Row],[Cant. UND]]=0,TABLAINV[[#This Row],[PMV]]*TABLAINV[[#This Row],[Conteo Físico]],TABLAINV[[#This Row],[PMV]]*TABLAINV[[#This Row],[Cant. UND]]),0)</f>
        <v>0</v>
      </c>
      <c r="Y1157" s="152">
        <f>IFERROR(ABS(TABLAINV[[#This Row],[PMV]]*TABLAINV[[#This Row],[Diferencia]]),0)</f>
        <v>0</v>
      </c>
      <c r="Z1157" s="153">
        <f>IFERROR(VLOOKUP(TABLAINV[[#This Row],[Codigo Estado]],unds!O:P,2,0),"PEND.")</f>
        <v>2001</v>
      </c>
      <c r="AA1157" s="153" t="str">
        <f t="shared" si="58"/>
        <v>CD09</v>
      </c>
      <c r="AB1157" s="159">
        <f t="shared" ca="1" si="59"/>
        <v>45828</v>
      </c>
    </row>
    <row r="1158" spans="1:28" s="156" customFormat="1" ht="24" customHeight="1" x14ac:dyDescent="0.2">
      <c r="A1158" s="157" t="str">
        <f t="shared" si="57"/>
        <v>MRC01</v>
      </c>
      <c r="B1158" s="145" t="str">
        <f>IF(TABLAINV[[#This Row],[Z]]="","",D1158&amp;"."&amp;TEXT(E1158,"000")&amp;"."&amp;TEXT(F1158,"000")&amp;"."&amp;TEXT(G1158,"000"))</f>
        <v>MR.C01.201.003</v>
      </c>
      <c r="C1158" s="146"/>
      <c r="D1158" s="147" t="s">
        <v>95</v>
      </c>
      <c r="E1158" s="147" t="s">
        <v>96</v>
      </c>
      <c r="F1158" s="147">
        <v>201</v>
      </c>
      <c r="G1158" s="147">
        <v>3</v>
      </c>
      <c r="H1158" s="147">
        <v>1022890</v>
      </c>
      <c r="I1158" s="147" t="s">
        <v>385</v>
      </c>
      <c r="J1158" s="158">
        <v>11</v>
      </c>
      <c r="K1158" s="147" t="s">
        <v>64</v>
      </c>
      <c r="L1158" s="148" t="s">
        <v>115</v>
      </c>
      <c r="M1158" s="147" t="s">
        <v>99</v>
      </c>
      <c r="N1158" s="146" t="s">
        <v>91</v>
      </c>
      <c r="O1158" s="146">
        <v>11</v>
      </c>
      <c r="P1158" s="148">
        <v>11</v>
      </c>
      <c r="Q1158" s="148"/>
      <c r="R1158" s="147"/>
      <c r="S1158" s="149">
        <f>TABLAINV[[#This Row],[Conteo Físico]]-TABLAINV[[#This Row],[Cant. UND]]</f>
        <v>0</v>
      </c>
      <c r="T11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8" s="150" t="str">
        <f>IFERROR(IF(MOD(TABLAINV[[#This Row],[C]],2)=0,"PAR","IMPAR"),"Zona")</f>
        <v>IMPAR</v>
      </c>
      <c r="W1158" s="151"/>
      <c r="X1158" s="152">
        <f>IFERROR(IF(TABLAINV[[#This Row],[Cant. UND]]=0,TABLAINV[[#This Row],[PMV]]*TABLAINV[[#This Row],[Conteo Físico]],TABLAINV[[#This Row],[PMV]]*TABLAINV[[#This Row],[Cant. UND]]),0)</f>
        <v>0</v>
      </c>
      <c r="Y1158" s="152">
        <f>IFERROR(ABS(TABLAINV[[#This Row],[PMV]]*TABLAINV[[#This Row],[Diferencia]]),0)</f>
        <v>0</v>
      </c>
      <c r="Z1158" s="153">
        <f>IFERROR(VLOOKUP(TABLAINV[[#This Row],[Codigo Estado]],unds!O:P,2,0),"PEND.")</f>
        <v>2001</v>
      </c>
      <c r="AA1158" s="153" t="str">
        <f t="shared" si="58"/>
        <v>CD09</v>
      </c>
      <c r="AB1158" s="159">
        <f t="shared" ca="1" si="59"/>
        <v>45828</v>
      </c>
    </row>
    <row r="1159" spans="1:28" s="156" customFormat="1" ht="24" customHeight="1" x14ac:dyDescent="0.2">
      <c r="A1159" s="157" t="str">
        <f t="shared" si="57"/>
        <v>MRC01</v>
      </c>
      <c r="B1159" s="145" t="str">
        <f>IF(TABLAINV[[#This Row],[Z]]="","",D1159&amp;"."&amp;TEXT(E1159,"000")&amp;"."&amp;TEXT(F1159,"000")&amp;"."&amp;TEXT(G1159,"000"))</f>
        <v>MR.C01.201.003</v>
      </c>
      <c r="C1159" s="146"/>
      <c r="D1159" s="147" t="s">
        <v>95</v>
      </c>
      <c r="E1159" s="147" t="s">
        <v>96</v>
      </c>
      <c r="F1159" s="147">
        <v>201</v>
      </c>
      <c r="G1159" s="147">
        <v>3</v>
      </c>
      <c r="H1159" s="147">
        <v>960983</v>
      </c>
      <c r="I1159" s="147" t="s">
        <v>386</v>
      </c>
      <c r="J1159" s="158">
        <v>2</v>
      </c>
      <c r="K1159" s="147" t="s">
        <v>64</v>
      </c>
      <c r="L1159" s="148" t="s">
        <v>244</v>
      </c>
      <c r="M1159" s="147" t="s">
        <v>99</v>
      </c>
      <c r="N1159" s="146" t="s">
        <v>91</v>
      </c>
      <c r="O1159" s="146">
        <v>2</v>
      </c>
      <c r="P1159" s="148">
        <v>2</v>
      </c>
      <c r="Q1159" s="148"/>
      <c r="R1159" s="147"/>
      <c r="S1159" s="149">
        <f>TABLAINV[[#This Row],[Conteo Físico]]-TABLAINV[[#This Row],[Cant. UND]]</f>
        <v>0</v>
      </c>
      <c r="T11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9" s="150" t="str">
        <f>IFERROR(IF(MOD(TABLAINV[[#This Row],[C]],2)=0,"PAR","IMPAR"),"Zona")</f>
        <v>IMPAR</v>
      </c>
      <c r="W1159" s="151"/>
      <c r="X1159" s="152">
        <f>IFERROR(IF(TABLAINV[[#This Row],[Cant. UND]]=0,TABLAINV[[#This Row],[PMV]]*TABLAINV[[#This Row],[Conteo Físico]],TABLAINV[[#This Row],[PMV]]*TABLAINV[[#This Row],[Cant. UND]]),0)</f>
        <v>0</v>
      </c>
      <c r="Y1159" s="152">
        <f>IFERROR(ABS(TABLAINV[[#This Row],[PMV]]*TABLAINV[[#This Row],[Diferencia]]),0)</f>
        <v>0</v>
      </c>
      <c r="Z1159" s="153">
        <f>IFERROR(VLOOKUP(TABLAINV[[#This Row],[Codigo Estado]],unds!O:P,2,0),"PEND.")</f>
        <v>2001</v>
      </c>
      <c r="AA1159" s="153" t="str">
        <f t="shared" si="58"/>
        <v>CD09</v>
      </c>
      <c r="AB1159" s="159">
        <f t="shared" ca="1" si="59"/>
        <v>45828</v>
      </c>
    </row>
    <row r="1160" spans="1:28" s="156" customFormat="1" ht="24" customHeight="1" x14ac:dyDescent="0.2">
      <c r="A1160" s="157" t="str">
        <f t="shared" si="57"/>
        <v>MRC01</v>
      </c>
      <c r="B1160" s="145" t="str">
        <f>IF(TABLAINV[[#This Row],[Z]]="","",D1160&amp;"."&amp;TEXT(E1160,"000")&amp;"."&amp;TEXT(F1160,"000")&amp;"."&amp;TEXT(G1160,"000"))</f>
        <v>MR.C01.207.001</v>
      </c>
      <c r="C1160" s="146"/>
      <c r="D1160" s="147" t="s">
        <v>95</v>
      </c>
      <c r="E1160" s="147" t="s">
        <v>96</v>
      </c>
      <c r="F1160" s="147">
        <v>207</v>
      </c>
      <c r="G1160" s="147">
        <v>1</v>
      </c>
      <c r="H1160" s="147">
        <v>17537</v>
      </c>
      <c r="I1160" s="147" t="s">
        <v>336</v>
      </c>
      <c r="J1160" s="158">
        <v>4</v>
      </c>
      <c r="K1160" s="147" t="s">
        <v>64</v>
      </c>
      <c r="L1160" s="148" t="s">
        <v>110</v>
      </c>
      <c r="M1160" s="147" t="s">
        <v>135</v>
      </c>
      <c r="N1160" s="146" t="s">
        <v>91</v>
      </c>
      <c r="O1160" s="146">
        <v>4</v>
      </c>
      <c r="P1160" s="148">
        <v>4</v>
      </c>
      <c r="Q1160" s="148"/>
      <c r="R1160" s="147"/>
      <c r="S1160" s="149">
        <f>TABLAINV[[#This Row],[Conteo Físico]]-TABLAINV[[#This Row],[Cant. UND]]</f>
        <v>0</v>
      </c>
      <c r="T11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0" s="150" t="str">
        <f>IFERROR(IF(MOD(TABLAINV[[#This Row],[C]],2)=0,"PAR","IMPAR"),"Zona")</f>
        <v>IMPAR</v>
      </c>
      <c r="W1160" s="151"/>
      <c r="X1160" s="152">
        <f>IFERROR(IF(TABLAINV[[#This Row],[Cant. UND]]=0,TABLAINV[[#This Row],[PMV]]*TABLAINV[[#This Row],[Conteo Físico]],TABLAINV[[#This Row],[PMV]]*TABLAINV[[#This Row],[Cant. UND]]),0)</f>
        <v>0</v>
      </c>
      <c r="Y1160" s="152">
        <f>IFERROR(ABS(TABLAINV[[#This Row],[PMV]]*TABLAINV[[#This Row],[Diferencia]]),0)</f>
        <v>0</v>
      </c>
      <c r="Z1160" s="153">
        <f>IFERROR(VLOOKUP(TABLAINV[[#This Row],[Codigo Estado]],unds!O:P,2,0),"PEND.")</f>
        <v>2001</v>
      </c>
      <c r="AA1160" s="153" t="str">
        <f t="shared" si="58"/>
        <v>CD09</v>
      </c>
      <c r="AB1160" s="159">
        <f t="shared" ca="1" si="59"/>
        <v>45828</v>
      </c>
    </row>
    <row r="1161" spans="1:28" s="156" customFormat="1" ht="24" customHeight="1" x14ac:dyDescent="0.2">
      <c r="A1161" s="157" t="str">
        <f t="shared" si="57"/>
        <v>MRC01</v>
      </c>
      <c r="B1161" s="145" t="str">
        <f>IF(TABLAINV[[#This Row],[Z]]="","",D1161&amp;"."&amp;TEXT(E1161,"000")&amp;"."&amp;TEXT(F1161,"000")&amp;"."&amp;TEXT(G1161,"000"))</f>
        <v>MR.C01.207.002</v>
      </c>
      <c r="C1161" s="146"/>
      <c r="D1161" s="147" t="s">
        <v>95</v>
      </c>
      <c r="E1161" s="147" t="s">
        <v>96</v>
      </c>
      <c r="F1161" s="147">
        <v>207</v>
      </c>
      <c r="G1161" s="147">
        <v>2</v>
      </c>
      <c r="H1161" s="147">
        <v>1011368</v>
      </c>
      <c r="I1161" s="147" t="s">
        <v>387</v>
      </c>
      <c r="J1161" s="158">
        <v>7</v>
      </c>
      <c r="K1161" s="147" t="s">
        <v>64</v>
      </c>
      <c r="L1161" s="148" t="s">
        <v>115</v>
      </c>
      <c r="M1161" s="147" t="s">
        <v>99</v>
      </c>
      <c r="N1161" s="146" t="s">
        <v>91</v>
      </c>
      <c r="O1161" s="146">
        <v>7</v>
      </c>
      <c r="P1161" s="148">
        <v>7</v>
      </c>
      <c r="Q1161" s="148"/>
      <c r="R1161" s="147"/>
      <c r="S1161" s="149">
        <f>TABLAINV[[#This Row],[Conteo Físico]]-TABLAINV[[#This Row],[Cant. UND]]</f>
        <v>0</v>
      </c>
      <c r="T11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1" s="150" t="str">
        <f>IFERROR(IF(MOD(TABLAINV[[#This Row],[C]],2)=0,"PAR","IMPAR"),"Zona")</f>
        <v>IMPAR</v>
      </c>
      <c r="W1161" s="151"/>
      <c r="X1161" s="152">
        <f>IFERROR(IF(TABLAINV[[#This Row],[Cant. UND]]=0,TABLAINV[[#This Row],[PMV]]*TABLAINV[[#This Row],[Conteo Físico]],TABLAINV[[#This Row],[PMV]]*TABLAINV[[#This Row],[Cant. UND]]),0)</f>
        <v>0</v>
      </c>
      <c r="Y1161" s="152">
        <f>IFERROR(ABS(TABLAINV[[#This Row],[PMV]]*TABLAINV[[#This Row],[Diferencia]]),0)</f>
        <v>0</v>
      </c>
      <c r="Z1161" s="153">
        <f>IFERROR(VLOOKUP(TABLAINV[[#This Row],[Codigo Estado]],unds!O:P,2,0),"PEND.")</f>
        <v>2001</v>
      </c>
      <c r="AA1161" s="153" t="str">
        <f t="shared" si="58"/>
        <v>CD09</v>
      </c>
      <c r="AB1161" s="159">
        <f t="shared" ca="1" si="59"/>
        <v>45828</v>
      </c>
    </row>
    <row r="1162" spans="1:28" s="156" customFormat="1" ht="24" customHeight="1" x14ac:dyDescent="0.2">
      <c r="A1162" s="157" t="str">
        <f t="shared" si="57"/>
        <v>MRC01</v>
      </c>
      <c r="B1162" s="145" t="str">
        <f>IF(TABLAINV[[#This Row],[Z]]="","",D1162&amp;"."&amp;TEXT(E1162,"000")&amp;"."&amp;TEXT(F1162,"000")&amp;"."&amp;TEXT(G1162,"000"))</f>
        <v>MR.C01.207.002</v>
      </c>
      <c r="C1162" s="146"/>
      <c r="D1162" s="147" t="s">
        <v>95</v>
      </c>
      <c r="E1162" s="147" t="s">
        <v>96</v>
      </c>
      <c r="F1162" s="147">
        <v>207</v>
      </c>
      <c r="G1162" s="147">
        <v>2</v>
      </c>
      <c r="H1162" s="147">
        <v>252916</v>
      </c>
      <c r="I1162" s="147" t="s">
        <v>388</v>
      </c>
      <c r="J1162" s="158">
        <v>1</v>
      </c>
      <c r="K1162" s="147" t="s">
        <v>64</v>
      </c>
      <c r="L1162" s="148" t="s">
        <v>110</v>
      </c>
      <c r="M1162" s="147" t="s">
        <v>135</v>
      </c>
      <c r="N1162" s="146" t="s">
        <v>91</v>
      </c>
      <c r="O1162" s="146">
        <v>1</v>
      </c>
      <c r="P1162" s="148">
        <v>1</v>
      </c>
      <c r="Q1162" s="148"/>
      <c r="R1162" s="147"/>
      <c r="S1162" s="149">
        <f>TABLAINV[[#This Row],[Conteo Físico]]-TABLAINV[[#This Row],[Cant. UND]]</f>
        <v>0</v>
      </c>
      <c r="T11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2" s="150" t="str">
        <f>IFERROR(IF(MOD(TABLAINV[[#This Row],[C]],2)=0,"PAR","IMPAR"),"Zona")</f>
        <v>IMPAR</v>
      </c>
      <c r="W1162" s="151"/>
      <c r="X1162" s="152">
        <f>IFERROR(IF(TABLAINV[[#This Row],[Cant. UND]]=0,TABLAINV[[#This Row],[PMV]]*TABLAINV[[#This Row],[Conteo Físico]],TABLAINV[[#This Row],[PMV]]*TABLAINV[[#This Row],[Cant. UND]]),0)</f>
        <v>0</v>
      </c>
      <c r="Y1162" s="152">
        <f>IFERROR(ABS(TABLAINV[[#This Row],[PMV]]*TABLAINV[[#This Row],[Diferencia]]),0)</f>
        <v>0</v>
      </c>
      <c r="Z1162" s="153">
        <f>IFERROR(VLOOKUP(TABLAINV[[#This Row],[Codigo Estado]],unds!O:P,2,0),"PEND.")</f>
        <v>2001</v>
      </c>
      <c r="AA1162" s="153" t="str">
        <f t="shared" si="58"/>
        <v>CD09</v>
      </c>
      <c r="AB1162" s="159">
        <f t="shared" ca="1" si="59"/>
        <v>45828</v>
      </c>
    </row>
    <row r="1163" spans="1:28" s="156" customFormat="1" ht="24" customHeight="1" x14ac:dyDescent="0.2">
      <c r="A1163" s="157" t="str">
        <f t="shared" si="57"/>
        <v>MRC01</v>
      </c>
      <c r="B1163" s="145" t="str">
        <f>IF(TABLAINV[[#This Row],[Z]]="","",D1163&amp;"."&amp;TEXT(E1163,"000")&amp;"."&amp;TEXT(F1163,"000")&amp;"."&amp;TEXT(G1163,"000"))</f>
        <v>MR.C01.207.002</v>
      </c>
      <c r="C1163" s="146"/>
      <c r="D1163" s="147" t="s">
        <v>95</v>
      </c>
      <c r="E1163" s="147" t="s">
        <v>96</v>
      </c>
      <c r="F1163" s="147">
        <v>207</v>
      </c>
      <c r="G1163" s="147">
        <v>2</v>
      </c>
      <c r="H1163" s="147">
        <v>952985</v>
      </c>
      <c r="I1163" s="147" t="s">
        <v>389</v>
      </c>
      <c r="J1163" s="158">
        <v>5</v>
      </c>
      <c r="K1163" s="147" t="s">
        <v>64</v>
      </c>
      <c r="L1163" s="148" t="s">
        <v>115</v>
      </c>
      <c r="M1163" s="147" t="s">
        <v>99</v>
      </c>
      <c r="N1163" s="146" t="s">
        <v>91</v>
      </c>
      <c r="O1163" s="146">
        <v>5</v>
      </c>
      <c r="P1163" s="148">
        <v>5</v>
      </c>
      <c r="Q1163" s="148"/>
      <c r="R1163" s="147"/>
      <c r="S1163" s="149">
        <f>TABLAINV[[#This Row],[Conteo Físico]]-TABLAINV[[#This Row],[Cant. UND]]</f>
        <v>0</v>
      </c>
      <c r="T11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3" s="150" t="str">
        <f>IFERROR(IF(MOD(TABLAINV[[#This Row],[C]],2)=0,"PAR","IMPAR"),"Zona")</f>
        <v>IMPAR</v>
      </c>
      <c r="W1163" s="151"/>
      <c r="X1163" s="152">
        <f>IFERROR(IF(TABLAINV[[#This Row],[Cant. UND]]=0,TABLAINV[[#This Row],[PMV]]*TABLAINV[[#This Row],[Conteo Físico]],TABLAINV[[#This Row],[PMV]]*TABLAINV[[#This Row],[Cant. UND]]),0)</f>
        <v>0</v>
      </c>
      <c r="Y1163" s="152">
        <f>IFERROR(ABS(TABLAINV[[#This Row],[PMV]]*TABLAINV[[#This Row],[Diferencia]]),0)</f>
        <v>0</v>
      </c>
      <c r="Z1163" s="153">
        <f>IFERROR(VLOOKUP(TABLAINV[[#This Row],[Codigo Estado]],unds!O:P,2,0),"PEND.")</f>
        <v>2001</v>
      </c>
      <c r="AA1163" s="153" t="str">
        <f t="shared" si="58"/>
        <v>CD09</v>
      </c>
      <c r="AB1163" s="159">
        <f t="shared" ca="1" si="59"/>
        <v>45828</v>
      </c>
    </row>
    <row r="1164" spans="1:28" s="156" customFormat="1" ht="24" customHeight="1" x14ac:dyDescent="0.2">
      <c r="A1164" s="157" t="str">
        <f t="shared" si="57"/>
        <v>MRC01</v>
      </c>
      <c r="B1164" s="145" t="str">
        <f>IF(TABLAINV[[#This Row],[Z]]="","",D1164&amp;"."&amp;TEXT(E1164,"000")&amp;"."&amp;TEXT(F1164,"000")&amp;"."&amp;TEXT(G1164,"000"))</f>
        <v>MR.C01.207.002</v>
      </c>
      <c r="C1164" s="146"/>
      <c r="D1164" s="147" t="s">
        <v>95</v>
      </c>
      <c r="E1164" s="147" t="s">
        <v>96</v>
      </c>
      <c r="F1164" s="147">
        <v>207</v>
      </c>
      <c r="G1164" s="147">
        <v>2</v>
      </c>
      <c r="H1164" s="147">
        <v>965504</v>
      </c>
      <c r="I1164" s="147" t="s">
        <v>390</v>
      </c>
      <c r="J1164" s="158">
        <v>8</v>
      </c>
      <c r="K1164" s="147" t="s">
        <v>64</v>
      </c>
      <c r="L1164" s="148" t="s">
        <v>115</v>
      </c>
      <c r="M1164" s="147" t="s">
        <v>99</v>
      </c>
      <c r="N1164" s="146" t="s">
        <v>91</v>
      </c>
      <c r="O1164" s="146">
        <v>8</v>
      </c>
      <c r="P1164" s="148">
        <v>8</v>
      </c>
      <c r="Q1164" s="148"/>
      <c r="R1164" s="147"/>
      <c r="S1164" s="149">
        <f>TABLAINV[[#This Row],[Conteo Físico]]-TABLAINV[[#This Row],[Cant. UND]]</f>
        <v>0</v>
      </c>
      <c r="T11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4" s="150" t="str">
        <f>IFERROR(IF(MOD(TABLAINV[[#This Row],[C]],2)=0,"PAR","IMPAR"),"Zona")</f>
        <v>IMPAR</v>
      </c>
      <c r="W1164" s="151"/>
      <c r="X1164" s="152">
        <f>IFERROR(IF(TABLAINV[[#This Row],[Cant. UND]]=0,TABLAINV[[#This Row],[PMV]]*TABLAINV[[#This Row],[Conteo Físico]],TABLAINV[[#This Row],[PMV]]*TABLAINV[[#This Row],[Cant. UND]]),0)</f>
        <v>0</v>
      </c>
      <c r="Y1164" s="152">
        <f>IFERROR(ABS(TABLAINV[[#This Row],[PMV]]*TABLAINV[[#This Row],[Diferencia]]),0)</f>
        <v>0</v>
      </c>
      <c r="Z1164" s="153">
        <f>IFERROR(VLOOKUP(TABLAINV[[#This Row],[Codigo Estado]],unds!O:P,2,0),"PEND.")</f>
        <v>2001</v>
      </c>
      <c r="AA1164" s="153" t="str">
        <f t="shared" si="58"/>
        <v>CD09</v>
      </c>
      <c r="AB1164" s="159">
        <f t="shared" ca="1" si="59"/>
        <v>45828</v>
      </c>
    </row>
    <row r="1165" spans="1:28" s="156" customFormat="1" ht="24" customHeight="1" x14ac:dyDescent="0.2">
      <c r="A1165" s="157" t="str">
        <f t="shared" si="57"/>
        <v>MRC01</v>
      </c>
      <c r="B1165" s="145" t="str">
        <f>IF(TABLAINV[[#This Row],[Z]]="","",D1165&amp;"."&amp;TEXT(E1165,"000")&amp;"."&amp;TEXT(F1165,"000")&amp;"."&amp;TEXT(G1165,"000"))</f>
        <v>MR.C01.207.003</v>
      </c>
      <c r="C1165" s="146"/>
      <c r="D1165" s="147" t="s">
        <v>95</v>
      </c>
      <c r="E1165" s="147" t="s">
        <v>96</v>
      </c>
      <c r="F1165" s="147">
        <v>207</v>
      </c>
      <c r="G1165" s="147">
        <v>3</v>
      </c>
      <c r="H1165" s="147">
        <v>956390006</v>
      </c>
      <c r="I1165" s="147" t="s">
        <v>391</v>
      </c>
      <c r="J1165" s="158">
        <v>2</v>
      </c>
      <c r="K1165" s="147" t="s">
        <v>64</v>
      </c>
      <c r="L1165" s="148" t="s">
        <v>117</v>
      </c>
      <c r="M1165" s="147" t="s">
        <v>99</v>
      </c>
      <c r="N1165" s="146" t="s">
        <v>91</v>
      </c>
      <c r="O1165" s="146">
        <v>2</v>
      </c>
      <c r="P1165" s="148">
        <v>2</v>
      </c>
      <c r="Q1165" s="148"/>
      <c r="R1165" s="147"/>
      <c r="S1165" s="149">
        <f>TABLAINV[[#This Row],[Conteo Físico]]-TABLAINV[[#This Row],[Cant. UND]]</f>
        <v>0</v>
      </c>
      <c r="T11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5" s="150" t="str">
        <f>IFERROR(IF(MOD(TABLAINV[[#This Row],[C]],2)=0,"PAR","IMPAR"),"Zona")</f>
        <v>IMPAR</v>
      </c>
      <c r="W1165" s="151"/>
      <c r="X1165" s="152">
        <f>IFERROR(IF(TABLAINV[[#This Row],[Cant. UND]]=0,TABLAINV[[#This Row],[PMV]]*TABLAINV[[#This Row],[Conteo Físico]],TABLAINV[[#This Row],[PMV]]*TABLAINV[[#This Row],[Cant. UND]]),0)</f>
        <v>0</v>
      </c>
      <c r="Y1165" s="152">
        <f>IFERROR(ABS(TABLAINV[[#This Row],[PMV]]*TABLAINV[[#This Row],[Diferencia]]),0)</f>
        <v>0</v>
      </c>
      <c r="Z1165" s="153">
        <f>IFERROR(VLOOKUP(TABLAINV[[#This Row],[Codigo Estado]],unds!O:P,2,0),"PEND.")</f>
        <v>2001</v>
      </c>
      <c r="AA1165" s="153" t="str">
        <f t="shared" si="58"/>
        <v>CD09</v>
      </c>
      <c r="AB1165" s="159">
        <f t="shared" ca="1" si="59"/>
        <v>45828</v>
      </c>
    </row>
    <row r="1166" spans="1:28" s="156" customFormat="1" ht="24" customHeight="1" x14ac:dyDescent="0.2">
      <c r="A1166" s="157" t="str">
        <f t="shared" si="57"/>
        <v>MRC01</v>
      </c>
      <c r="B1166" s="145" t="str">
        <f>IF(TABLAINV[[#This Row],[Z]]="","",D1166&amp;"."&amp;TEXT(E1166,"000")&amp;"."&amp;TEXT(F1166,"000")&amp;"."&amp;TEXT(G1166,"000"))</f>
        <v>MR.C01.209.001</v>
      </c>
      <c r="C1166" s="146"/>
      <c r="D1166" s="147" t="s">
        <v>95</v>
      </c>
      <c r="E1166" s="147" t="s">
        <v>96</v>
      </c>
      <c r="F1166" s="147">
        <v>209</v>
      </c>
      <c r="G1166" s="147">
        <v>1</v>
      </c>
      <c r="H1166" s="147">
        <v>76806</v>
      </c>
      <c r="I1166" s="147" t="s">
        <v>392</v>
      </c>
      <c r="J1166" s="158">
        <v>8</v>
      </c>
      <c r="K1166" s="147" t="s">
        <v>64</v>
      </c>
      <c r="L1166" s="148" t="s">
        <v>110</v>
      </c>
      <c r="M1166" s="147" t="s">
        <v>135</v>
      </c>
      <c r="N1166" s="146" t="s">
        <v>91</v>
      </c>
      <c r="O1166" s="146">
        <v>8</v>
      </c>
      <c r="P1166" s="148">
        <v>8</v>
      </c>
      <c r="Q1166" s="148"/>
      <c r="R1166" s="147"/>
      <c r="S1166" s="149">
        <f>TABLAINV[[#This Row],[Conteo Físico]]-TABLAINV[[#This Row],[Cant. UND]]</f>
        <v>0</v>
      </c>
      <c r="T11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6" s="150" t="str">
        <f>IFERROR(IF(MOD(TABLAINV[[#This Row],[C]],2)=0,"PAR","IMPAR"),"Zona")</f>
        <v>IMPAR</v>
      </c>
      <c r="W1166" s="151"/>
      <c r="X1166" s="152">
        <f>IFERROR(IF(TABLAINV[[#This Row],[Cant. UND]]=0,TABLAINV[[#This Row],[PMV]]*TABLAINV[[#This Row],[Conteo Físico]],TABLAINV[[#This Row],[PMV]]*TABLAINV[[#This Row],[Cant. UND]]),0)</f>
        <v>0</v>
      </c>
      <c r="Y1166" s="152">
        <f>IFERROR(ABS(TABLAINV[[#This Row],[PMV]]*TABLAINV[[#This Row],[Diferencia]]),0)</f>
        <v>0</v>
      </c>
      <c r="Z1166" s="153">
        <f>IFERROR(VLOOKUP(TABLAINV[[#This Row],[Codigo Estado]],unds!O:P,2,0),"PEND.")</f>
        <v>2001</v>
      </c>
      <c r="AA1166" s="153" t="str">
        <f t="shared" si="58"/>
        <v>CD09</v>
      </c>
      <c r="AB1166" s="159">
        <f t="shared" ca="1" si="59"/>
        <v>45828</v>
      </c>
    </row>
    <row r="1167" spans="1:28" s="156" customFormat="1" ht="24" customHeight="1" x14ac:dyDescent="0.2">
      <c r="A1167" s="157" t="str">
        <f t="shared" si="57"/>
        <v>MRC01</v>
      </c>
      <c r="B1167" s="145" t="str">
        <f>IF(TABLAINV[[#This Row],[Z]]="","",D1167&amp;"."&amp;TEXT(E1167,"000")&amp;"."&amp;TEXT(F1167,"000")&amp;"."&amp;TEXT(G1167,"000"))</f>
        <v>MR.C01.209.001</v>
      </c>
      <c r="C1167" s="146"/>
      <c r="D1167" s="147" t="s">
        <v>95</v>
      </c>
      <c r="E1167" s="147" t="s">
        <v>96</v>
      </c>
      <c r="F1167" s="147">
        <v>209</v>
      </c>
      <c r="G1167" s="147">
        <v>1</v>
      </c>
      <c r="H1167" s="147">
        <v>768390005</v>
      </c>
      <c r="I1167" s="147" t="s">
        <v>393</v>
      </c>
      <c r="J1167" s="158">
        <v>6</v>
      </c>
      <c r="K1167" s="147" t="s">
        <v>64</v>
      </c>
      <c r="L1167" s="148" t="s">
        <v>115</v>
      </c>
      <c r="M1167" s="147" t="s">
        <v>99</v>
      </c>
      <c r="N1167" s="146" t="s">
        <v>91</v>
      </c>
      <c r="O1167" s="146">
        <v>6</v>
      </c>
      <c r="P1167" s="148">
        <v>6</v>
      </c>
      <c r="Q1167" s="148"/>
      <c r="R1167" s="147"/>
      <c r="S1167" s="149">
        <f>TABLAINV[[#This Row],[Conteo Físico]]-TABLAINV[[#This Row],[Cant. UND]]</f>
        <v>0</v>
      </c>
      <c r="T11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7" s="150" t="str">
        <f>IFERROR(IF(MOD(TABLAINV[[#This Row],[C]],2)=0,"PAR","IMPAR"),"Zona")</f>
        <v>IMPAR</v>
      </c>
      <c r="W1167" s="151"/>
      <c r="X1167" s="152">
        <f>IFERROR(IF(TABLAINV[[#This Row],[Cant. UND]]=0,TABLAINV[[#This Row],[PMV]]*TABLAINV[[#This Row],[Conteo Físico]],TABLAINV[[#This Row],[PMV]]*TABLAINV[[#This Row],[Cant. UND]]),0)</f>
        <v>0</v>
      </c>
      <c r="Y1167" s="152">
        <f>IFERROR(ABS(TABLAINV[[#This Row],[PMV]]*TABLAINV[[#This Row],[Diferencia]]),0)</f>
        <v>0</v>
      </c>
      <c r="Z1167" s="153">
        <f>IFERROR(VLOOKUP(TABLAINV[[#This Row],[Codigo Estado]],unds!O:P,2,0),"PEND.")</f>
        <v>2001</v>
      </c>
      <c r="AA1167" s="153" t="str">
        <f t="shared" si="58"/>
        <v>CD09</v>
      </c>
      <c r="AB1167" s="159">
        <f t="shared" ca="1" si="59"/>
        <v>45828</v>
      </c>
    </row>
    <row r="1168" spans="1:28" s="156" customFormat="1" ht="24" customHeight="1" x14ac:dyDescent="0.2">
      <c r="A1168" s="157" t="str">
        <f t="shared" si="57"/>
        <v>MRC01</v>
      </c>
      <c r="B1168" s="145" t="str">
        <f>IF(TABLAINV[[#This Row],[Z]]="","",D1168&amp;"."&amp;TEXT(E1168,"000")&amp;"."&amp;TEXT(F1168,"000")&amp;"."&amp;TEXT(G1168,"000"))</f>
        <v>MR.C01.209.002</v>
      </c>
      <c r="C1168" s="146"/>
      <c r="D1168" s="147" t="s">
        <v>95</v>
      </c>
      <c r="E1168" s="147" t="s">
        <v>96</v>
      </c>
      <c r="F1168" s="147">
        <v>209</v>
      </c>
      <c r="G1168" s="147">
        <v>2</v>
      </c>
      <c r="H1168" s="147">
        <v>3389</v>
      </c>
      <c r="I1168" s="147" t="s">
        <v>394</v>
      </c>
      <c r="J1168" s="158">
        <v>12</v>
      </c>
      <c r="K1168" s="147" t="s">
        <v>64</v>
      </c>
      <c r="L1168" s="148" t="s">
        <v>395</v>
      </c>
      <c r="M1168" s="147" t="s">
        <v>178</v>
      </c>
      <c r="N1168" s="146" t="s">
        <v>91</v>
      </c>
      <c r="O1168" s="146">
        <v>12</v>
      </c>
      <c r="P1168" s="148">
        <v>12</v>
      </c>
      <c r="Q1168" s="148"/>
      <c r="R1168" s="147"/>
      <c r="S1168" s="149">
        <f>TABLAINV[[#This Row],[Conteo Físico]]-TABLAINV[[#This Row],[Cant. UND]]</f>
        <v>0</v>
      </c>
      <c r="T11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8" s="150" t="str">
        <f>IFERROR(IF(MOD(TABLAINV[[#This Row],[C]],2)=0,"PAR","IMPAR"),"Zona")</f>
        <v>IMPAR</v>
      </c>
      <c r="W1168" s="151"/>
      <c r="X1168" s="152">
        <f>IFERROR(IF(TABLAINV[[#This Row],[Cant. UND]]=0,TABLAINV[[#This Row],[PMV]]*TABLAINV[[#This Row],[Conteo Físico]],TABLAINV[[#This Row],[PMV]]*TABLAINV[[#This Row],[Cant. UND]]),0)</f>
        <v>0</v>
      </c>
      <c r="Y1168" s="152">
        <f>IFERROR(ABS(TABLAINV[[#This Row],[PMV]]*TABLAINV[[#This Row],[Diferencia]]),0)</f>
        <v>0</v>
      </c>
      <c r="Z1168" s="153">
        <f>IFERROR(VLOOKUP(TABLAINV[[#This Row],[Codigo Estado]],unds!O:P,2,0),"PEND.")</f>
        <v>2001</v>
      </c>
      <c r="AA1168" s="153" t="str">
        <f t="shared" si="58"/>
        <v>CD09</v>
      </c>
      <c r="AB1168" s="159">
        <f t="shared" ca="1" si="59"/>
        <v>45828</v>
      </c>
    </row>
    <row r="1169" spans="1:28" s="156" customFormat="1" ht="24" customHeight="1" x14ac:dyDescent="0.2">
      <c r="A1169" s="157" t="str">
        <f t="shared" si="57"/>
        <v>MRC01</v>
      </c>
      <c r="B1169" s="145" t="str">
        <f>IF(TABLAINV[[#This Row],[Z]]="","",D1169&amp;"."&amp;TEXT(E1169,"000")&amp;"."&amp;TEXT(F1169,"000")&amp;"."&amp;TEXT(G1169,"000"))</f>
        <v>MR.C01.209.002</v>
      </c>
      <c r="C1169" s="146"/>
      <c r="D1169" s="147" t="s">
        <v>95</v>
      </c>
      <c r="E1169" s="147" t="s">
        <v>96</v>
      </c>
      <c r="F1169" s="147">
        <v>209</v>
      </c>
      <c r="G1169" s="147">
        <v>2</v>
      </c>
      <c r="H1169" s="147">
        <v>973320</v>
      </c>
      <c r="I1169" s="147" t="s">
        <v>396</v>
      </c>
      <c r="J1169" s="158">
        <v>5</v>
      </c>
      <c r="K1169" s="147" t="s">
        <v>64</v>
      </c>
      <c r="L1169" s="148" t="s">
        <v>117</v>
      </c>
      <c r="M1169" s="147" t="s">
        <v>99</v>
      </c>
      <c r="N1169" s="146" t="s">
        <v>91</v>
      </c>
      <c r="O1169" s="146">
        <v>5</v>
      </c>
      <c r="P1169" s="148">
        <v>5</v>
      </c>
      <c r="Q1169" s="148"/>
      <c r="R1169" s="147"/>
      <c r="S1169" s="149">
        <f>TABLAINV[[#This Row],[Conteo Físico]]-TABLAINV[[#This Row],[Cant. UND]]</f>
        <v>0</v>
      </c>
      <c r="T11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9" s="150" t="str">
        <f>IFERROR(IF(MOD(TABLAINV[[#This Row],[C]],2)=0,"PAR","IMPAR"),"Zona")</f>
        <v>IMPAR</v>
      </c>
      <c r="W1169" s="151"/>
      <c r="X1169" s="152">
        <f>IFERROR(IF(TABLAINV[[#This Row],[Cant. UND]]=0,TABLAINV[[#This Row],[PMV]]*TABLAINV[[#This Row],[Conteo Físico]],TABLAINV[[#This Row],[PMV]]*TABLAINV[[#This Row],[Cant. UND]]),0)</f>
        <v>0</v>
      </c>
      <c r="Y1169" s="152">
        <f>IFERROR(ABS(TABLAINV[[#This Row],[PMV]]*TABLAINV[[#This Row],[Diferencia]]),0)</f>
        <v>0</v>
      </c>
      <c r="Z1169" s="153">
        <f>IFERROR(VLOOKUP(TABLAINV[[#This Row],[Codigo Estado]],unds!O:P,2,0),"PEND.")</f>
        <v>2001</v>
      </c>
      <c r="AA1169" s="153" t="str">
        <f t="shared" si="58"/>
        <v>CD09</v>
      </c>
      <c r="AB1169" s="159">
        <f t="shared" ca="1" si="59"/>
        <v>45828</v>
      </c>
    </row>
    <row r="1170" spans="1:28" s="156" customFormat="1" ht="24" customHeight="1" x14ac:dyDescent="0.2">
      <c r="A1170" s="157" t="str">
        <f t="shared" si="57"/>
        <v>MRC01</v>
      </c>
      <c r="B1170" s="145" t="str">
        <f>IF(TABLAINV[[#This Row],[Z]]="","",D1170&amp;"."&amp;TEXT(E1170,"000")&amp;"."&amp;TEXT(F1170,"000")&amp;"."&amp;TEXT(G1170,"000"))</f>
        <v>MR.C01.215.001</v>
      </c>
      <c r="C1170" s="146"/>
      <c r="D1170" s="147" t="s">
        <v>95</v>
      </c>
      <c r="E1170" s="147" t="s">
        <v>96</v>
      </c>
      <c r="F1170" s="147">
        <v>215</v>
      </c>
      <c r="G1170" s="147">
        <v>1</v>
      </c>
      <c r="H1170" s="147">
        <v>733535005</v>
      </c>
      <c r="I1170" s="147" t="s">
        <v>397</v>
      </c>
      <c r="J1170" s="158">
        <v>3</v>
      </c>
      <c r="K1170" s="147" t="s">
        <v>64</v>
      </c>
      <c r="L1170" s="148" t="s">
        <v>115</v>
      </c>
      <c r="M1170" s="147" t="s">
        <v>99</v>
      </c>
      <c r="N1170" s="146" t="s">
        <v>91</v>
      </c>
      <c r="O1170" s="146">
        <v>3</v>
      </c>
      <c r="P1170" s="148">
        <v>3</v>
      </c>
      <c r="Q1170" s="148"/>
      <c r="R1170" s="147"/>
      <c r="S1170" s="149">
        <f>TABLAINV[[#This Row],[Conteo Físico]]-TABLAINV[[#This Row],[Cant. UND]]</f>
        <v>0</v>
      </c>
      <c r="T11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0" s="150" t="str">
        <f>IFERROR(IF(MOD(TABLAINV[[#This Row],[C]],2)=0,"PAR","IMPAR"),"Zona")</f>
        <v>IMPAR</v>
      </c>
      <c r="W1170" s="151"/>
      <c r="X1170" s="152">
        <f>IFERROR(IF(TABLAINV[[#This Row],[Cant. UND]]=0,TABLAINV[[#This Row],[PMV]]*TABLAINV[[#This Row],[Conteo Físico]],TABLAINV[[#This Row],[PMV]]*TABLAINV[[#This Row],[Cant. UND]]),0)</f>
        <v>0</v>
      </c>
      <c r="Y1170" s="152">
        <f>IFERROR(ABS(TABLAINV[[#This Row],[PMV]]*TABLAINV[[#This Row],[Diferencia]]),0)</f>
        <v>0</v>
      </c>
      <c r="Z1170" s="153">
        <f>IFERROR(VLOOKUP(TABLAINV[[#This Row],[Codigo Estado]],unds!O:P,2,0),"PEND.")</f>
        <v>2001</v>
      </c>
      <c r="AA1170" s="153" t="str">
        <f t="shared" si="58"/>
        <v>CD09</v>
      </c>
      <c r="AB1170" s="159">
        <f t="shared" ca="1" si="59"/>
        <v>45828</v>
      </c>
    </row>
    <row r="1171" spans="1:28" s="156" customFormat="1" ht="24" customHeight="1" x14ac:dyDescent="0.2">
      <c r="A1171" s="157" t="str">
        <f t="shared" si="57"/>
        <v>MRC01</v>
      </c>
      <c r="B1171" s="145" t="str">
        <f>IF(TABLAINV[[#This Row],[Z]]="","",D1171&amp;"."&amp;TEXT(E1171,"000")&amp;"."&amp;TEXT(F1171,"000")&amp;"."&amp;TEXT(G1171,"000"))</f>
        <v>MR.C01.215.002</v>
      </c>
      <c r="C1171" s="146"/>
      <c r="D1171" s="147" t="s">
        <v>95</v>
      </c>
      <c r="E1171" s="147" t="s">
        <v>96</v>
      </c>
      <c r="F1171" s="147">
        <v>215</v>
      </c>
      <c r="G1171" s="147">
        <v>2</v>
      </c>
      <c r="H1171" s="147">
        <v>457966</v>
      </c>
      <c r="I1171" s="147" t="s">
        <v>398</v>
      </c>
      <c r="J1171" s="158">
        <v>1</v>
      </c>
      <c r="K1171" s="147" t="s">
        <v>64</v>
      </c>
      <c r="L1171" s="148" t="s">
        <v>117</v>
      </c>
      <c r="M1171" s="147" t="s">
        <v>99</v>
      </c>
      <c r="N1171" s="146" t="s">
        <v>91</v>
      </c>
      <c r="O1171" s="146">
        <v>1</v>
      </c>
      <c r="P1171" s="148">
        <v>1</v>
      </c>
      <c r="Q1171" s="148"/>
      <c r="R1171" s="147"/>
      <c r="S1171" s="149">
        <f>TABLAINV[[#This Row],[Conteo Físico]]-TABLAINV[[#This Row],[Cant. UND]]</f>
        <v>0</v>
      </c>
      <c r="T11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1" s="150" t="str">
        <f>IFERROR(IF(MOD(TABLAINV[[#This Row],[C]],2)=0,"PAR","IMPAR"),"Zona")</f>
        <v>IMPAR</v>
      </c>
      <c r="W1171" s="151"/>
      <c r="X1171" s="152">
        <f>IFERROR(IF(TABLAINV[[#This Row],[Cant. UND]]=0,TABLAINV[[#This Row],[PMV]]*TABLAINV[[#This Row],[Conteo Físico]],TABLAINV[[#This Row],[PMV]]*TABLAINV[[#This Row],[Cant. UND]]),0)</f>
        <v>0</v>
      </c>
      <c r="Y1171" s="152">
        <f>IFERROR(ABS(TABLAINV[[#This Row],[PMV]]*TABLAINV[[#This Row],[Diferencia]]),0)</f>
        <v>0</v>
      </c>
      <c r="Z1171" s="153">
        <f>IFERROR(VLOOKUP(TABLAINV[[#This Row],[Codigo Estado]],unds!O:P,2,0),"PEND.")</f>
        <v>2001</v>
      </c>
      <c r="AA1171" s="153" t="str">
        <f t="shared" si="58"/>
        <v>CD09</v>
      </c>
      <c r="AB1171" s="159">
        <f t="shared" ca="1" si="59"/>
        <v>45828</v>
      </c>
    </row>
    <row r="1172" spans="1:28" s="156" customFormat="1" ht="24" customHeight="1" x14ac:dyDescent="0.2">
      <c r="A1172" s="157" t="str">
        <f t="shared" si="57"/>
        <v>MRC01</v>
      </c>
      <c r="B1172" s="145" t="str">
        <f>IF(TABLAINV[[#This Row],[Z]]="","",D1172&amp;"."&amp;TEXT(E1172,"000")&amp;"."&amp;TEXT(F1172,"000")&amp;"."&amp;TEXT(G1172,"000"))</f>
        <v>MR.C01.215.002</v>
      </c>
      <c r="C1172" s="146"/>
      <c r="D1172" s="147" t="s">
        <v>95</v>
      </c>
      <c r="E1172" s="147" t="s">
        <v>96</v>
      </c>
      <c r="F1172" s="147">
        <v>215</v>
      </c>
      <c r="G1172" s="147">
        <v>2</v>
      </c>
      <c r="H1172" s="147">
        <v>973326</v>
      </c>
      <c r="I1172" s="147" t="s">
        <v>399</v>
      </c>
      <c r="J1172" s="158">
        <v>4</v>
      </c>
      <c r="K1172" s="147" t="s">
        <v>64</v>
      </c>
      <c r="L1172" s="148" t="s">
        <v>117</v>
      </c>
      <c r="M1172" s="147" t="s">
        <v>99</v>
      </c>
      <c r="N1172" s="146" t="s">
        <v>91</v>
      </c>
      <c r="O1172" s="146">
        <v>4</v>
      </c>
      <c r="P1172" s="148">
        <v>4</v>
      </c>
      <c r="Q1172" s="148"/>
      <c r="R1172" s="147"/>
      <c r="S1172" s="149">
        <f>TABLAINV[[#This Row],[Conteo Físico]]-TABLAINV[[#This Row],[Cant. UND]]</f>
        <v>0</v>
      </c>
      <c r="T11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2" s="150" t="str">
        <f>IFERROR(IF(MOD(TABLAINV[[#This Row],[C]],2)=0,"PAR","IMPAR"),"Zona")</f>
        <v>IMPAR</v>
      </c>
      <c r="W1172" s="151"/>
      <c r="X1172" s="152">
        <f>IFERROR(IF(TABLAINV[[#This Row],[Cant. UND]]=0,TABLAINV[[#This Row],[PMV]]*TABLAINV[[#This Row],[Conteo Físico]],TABLAINV[[#This Row],[PMV]]*TABLAINV[[#This Row],[Cant. UND]]),0)</f>
        <v>0</v>
      </c>
      <c r="Y1172" s="152">
        <f>IFERROR(ABS(TABLAINV[[#This Row],[PMV]]*TABLAINV[[#This Row],[Diferencia]]),0)</f>
        <v>0</v>
      </c>
      <c r="Z1172" s="153">
        <f>IFERROR(VLOOKUP(TABLAINV[[#This Row],[Codigo Estado]],unds!O:P,2,0),"PEND.")</f>
        <v>2001</v>
      </c>
      <c r="AA1172" s="153" t="str">
        <f t="shared" si="58"/>
        <v>CD09</v>
      </c>
      <c r="AB1172" s="159">
        <f t="shared" ca="1" si="59"/>
        <v>45828</v>
      </c>
    </row>
    <row r="1173" spans="1:28" s="156" customFormat="1" ht="24" customHeight="1" x14ac:dyDescent="0.2">
      <c r="A1173" s="157" t="str">
        <f t="shared" ref="A1173:A1236" si="60">D1173&amp;E1173</f>
        <v>MRC01</v>
      </c>
      <c r="B1173" s="145" t="str">
        <f>IF(TABLAINV[[#This Row],[Z]]="","",D1173&amp;"."&amp;TEXT(E1173,"000")&amp;"."&amp;TEXT(F1173,"000")&amp;"."&amp;TEXT(G1173,"000"))</f>
        <v>MR.C01.215.003</v>
      </c>
      <c r="C1173" s="146"/>
      <c r="D1173" s="147" t="s">
        <v>95</v>
      </c>
      <c r="E1173" s="147" t="s">
        <v>96</v>
      </c>
      <c r="F1173" s="147">
        <v>215</v>
      </c>
      <c r="G1173" s="147">
        <v>3</v>
      </c>
      <c r="H1173" s="147">
        <v>209788</v>
      </c>
      <c r="I1173" s="147" t="s">
        <v>400</v>
      </c>
      <c r="J1173" s="158">
        <v>3</v>
      </c>
      <c r="K1173" s="147" t="s">
        <v>64</v>
      </c>
      <c r="L1173" s="148" t="s">
        <v>115</v>
      </c>
      <c r="M1173" s="147" t="s">
        <v>99</v>
      </c>
      <c r="N1173" s="146" t="s">
        <v>91</v>
      </c>
      <c r="O1173" s="146">
        <v>3</v>
      </c>
      <c r="P1173" s="148">
        <v>3</v>
      </c>
      <c r="Q1173" s="148"/>
      <c r="R1173" s="147"/>
      <c r="S1173" s="149">
        <f>TABLAINV[[#This Row],[Conteo Físico]]-TABLAINV[[#This Row],[Cant. UND]]</f>
        <v>0</v>
      </c>
      <c r="T11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3" s="150" t="str">
        <f>IFERROR(IF(MOD(TABLAINV[[#This Row],[C]],2)=0,"PAR","IMPAR"),"Zona")</f>
        <v>IMPAR</v>
      </c>
      <c r="W1173" s="151"/>
      <c r="X1173" s="152">
        <f>IFERROR(IF(TABLAINV[[#This Row],[Cant. UND]]=0,TABLAINV[[#This Row],[PMV]]*TABLAINV[[#This Row],[Conteo Físico]],TABLAINV[[#This Row],[PMV]]*TABLAINV[[#This Row],[Cant. UND]]),0)</f>
        <v>0</v>
      </c>
      <c r="Y1173" s="152">
        <f>IFERROR(ABS(TABLAINV[[#This Row],[PMV]]*TABLAINV[[#This Row],[Diferencia]]),0)</f>
        <v>0</v>
      </c>
      <c r="Z1173" s="153">
        <f>IFERROR(VLOOKUP(TABLAINV[[#This Row],[Codigo Estado]],unds!O:P,2,0),"PEND.")</f>
        <v>2001</v>
      </c>
      <c r="AA1173" s="153" t="str">
        <f t="shared" ref="AA1173:AA1236" si="61">$AA$1</f>
        <v>CD09</v>
      </c>
      <c r="AB1173" s="159">
        <f t="shared" ref="AB1173:AB1236" ca="1" si="62">TODAY()</f>
        <v>45828</v>
      </c>
    </row>
    <row r="1174" spans="1:28" s="156" customFormat="1" ht="24" customHeight="1" x14ac:dyDescent="0.2">
      <c r="A1174" s="157" t="str">
        <f t="shared" si="60"/>
        <v>MRC01</v>
      </c>
      <c r="B1174" s="145" t="str">
        <f>IF(TABLAINV[[#This Row],[Z]]="","",D1174&amp;"."&amp;TEXT(E1174,"000")&amp;"."&amp;TEXT(F1174,"000")&amp;"."&amp;TEXT(G1174,"000"))</f>
        <v>MR.C01.217.002</v>
      </c>
      <c r="C1174" s="146"/>
      <c r="D1174" s="147" t="s">
        <v>95</v>
      </c>
      <c r="E1174" s="147" t="s">
        <v>96</v>
      </c>
      <c r="F1174" s="147">
        <v>217</v>
      </c>
      <c r="G1174" s="147">
        <v>2</v>
      </c>
      <c r="H1174" s="147">
        <v>916701</v>
      </c>
      <c r="I1174" s="147" t="s">
        <v>401</v>
      </c>
      <c r="J1174" s="158">
        <v>1</v>
      </c>
      <c r="K1174" s="147" t="s">
        <v>64</v>
      </c>
      <c r="L1174" s="148" t="s">
        <v>117</v>
      </c>
      <c r="M1174" s="147" t="s">
        <v>99</v>
      </c>
      <c r="N1174" s="146" t="s">
        <v>91</v>
      </c>
      <c r="O1174" s="146">
        <v>1</v>
      </c>
      <c r="P1174" s="148">
        <v>1</v>
      </c>
      <c r="Q1174" s="148"/>
      <c r="R1174" s="147"/>
      <c r="S1174" s="149">
        <f>TABLAINV[[#This Row],[Conteo Físico]]-TABLAINV[[#This Row],[Cant. UND]]</f>
        <v>0</v>
      </c>
      <c r="T117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4" s="150" t="str">
        <f>IFERROR(IF(MOD(TABLAINV[[#This Row],[C]],2)=0,"PAR","IMPAR"),"Zona")</f>
        <v>IMPAR</v>
      </c>
      <c r="W1174" s="151"/>
      <c r="X1174" s="152">
        <f>IFERROR(IF(TABLAINV[[#This Row],[Cant. UND]]=0,TABLAINV[[#This Row],[PMV]]*TABLAINV[[#This Row],[Conteo Físico]],TABLAINV[[#This Row],[PMV]]*TABLAINV[[#This Row],[Cant. UND]]),0)</f>
        <v>0</v>
      </c>
      <c r="Y1174" s="152">
        <f>IFERROR(ABS(TABLAINV[[#This Row],[PMV]]*TABLAINV[[#This Row],[Diferencia]]),0)</f>
        <v>0</v>
      </c>
      <c r="Z1174" s="153">
        <f>IFERROR(VLOOKUP(TABLAINV[[#This Row],[Codigo Estado]],unds!O:P,2,0),"PEND.")</f>
        <v>2001</v>
      </c>
      <c r="AA1174" s="153" t="str">
        <f t="shared" si="61"/>
        <v>CD09</v>
      </c>
      <c r="AB1174" s="159">
        <f t="shared" ca="1" si="62"/>
        <v>45828</v>
      </c>
    </row>
    <row r="1175" spans="1:28" s="156" customFormat="1" ht="24" customHeight="1" x14ac:dyDescent="0.2">
      <c r="A1175" s="157" t="str">
        <f t="shared" si="60"/>
        <v>MRC01</v>
      </c>
      <c r="B1175" s="145" t="str">
        <f>IF(TABLAINV[[#This Row],[Z]]="","",D1175&amp;"."&amp;TEXT(E1175,"000")&amp;"."&amp;TEXT(F1175,"000")&amp;"."&amp;TEXT(G1175,"000"))</f>
        <v>MR.C01.223.002</v>
      </c>
      <c r="C1175" s="146"/>
      <c r="D1175" s="147" t="s">
        <v>95</v>
      </c>
      <c r="E1175" s="147" t="s">
        <v>96</v>
      </c>
      <c r="F1175" s="147">
        <v>223</v>
      </c>
      <c r="G1175" s="147">
        <v>2</v>
      </c>
      <c r="H1175" s="147">
        <v>1027533</v>
      </c>
      <c r="I1175" s="147" t="s">
        <v>402</v>
      </c>
      <c r="J1175" s="158">
        <v>4</v>
      </c>
      <c r="K1175" s="147" t="s">
        <v>64</v>
      </c>
      <c r="L1175" s="148" t="s">
        <v>117</v>
      </c>
      <c r="M1175" s="147" t="s">
        <v>99</v>
      </c>
      <c r="N1175" s="146" t="s">
        <v>91</v>
      </c>
      <c r="O1175" s="146">
        <v>4</v>
      </c>
      <c r="P1175" s="148">
        <v>4</v>
      </c>
      <c r="Q1175" s="148"/>
      <c r="R1175" s="147"/>
      <c r="S1175" s="149">
        <f>TABLAINV[[#This Row],[Conteo Físico]]-TABLAINV[[#This Row],[Cant. UND]]</f>
        <v>0</v>
      </c>
      <c r="T117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5" s="150" t="str">
        <f>IFERROR(IF(MOD(TABLAINV[[#This Row],[C]],2)=0,"PAR","IMPAR"),"Zona")</f>
        <v>IMPAR</v>
      </c>
      <c r="W1175" s="151"/>
      <c r="X1175" s="152">
        <f>IFERROR(IF(TABLAINV[[#This Row],[Cant. UND]]=0,TABLAINV[[#This Row],[PMV]]*TABLAINV[[#This Row],[Conteo Físico]],TABLAINV[[#This Row],[PMV]]*TABLAINV[[#This Row],[Cant. UND]]),0)</f>
        <v>0</v>
      </c>
      <c r="Y1175" s="152">
        <f>IFERROR(ABS(TABLAINV[[#This Row],[PMV]]*TABLAINV[[#This Row],[Diferencia]]),0)</f>
        <v>0</v>
      </c>
      <c r="Z1175" s="153">
        <f>IFERROR(VLOOKUP(TABLAINV[[#This Row],[Codigo Estado]],unds!O:P,2,0),"PEND.")</f>
        <v>2001</v>
      </c>
      <c r="AA1175" s="153" t="str">
        <f t="shared" si="61"/>
        <v>CD09</v>
      </c>
      <c r="AB1175" s="159">
        <f t="shared" ca="1" si="62"/>
        <v>45828</v>
      </c>
    </row>
    <row r="1176" spans="1:28" s="156" customFormat="1" ht="24" customHeight="1" x14ac:dyDescent="0.2">
      <c r="A1176" s="157" t="str">
        <f t="shared" si="60"/>
        <v>MRC01</v>
      </c>
      <c r="B1176" s="145" t="str">
        <f>IF(TABLAINV[[#This Row],[Z]]="","",D1176&amp;"."&amp;TEXT(E1176,"000")&amp;"."&amp;TEXT(F1176,"000")&amp;"."&amp;TEXT(G1176,"000"))</f>
        <v>MR.C01.223.002</v>
      </c>
      <c r="C1176" s="146"/>
      <c r="D1176" s="147" t="s">
        <v>95</v>
      </c>
      <c r="E1176" s="147" t="s">
        <v>96</v>
      </c>
      <c r="F1176" s="147">
        <v>223</v>
      </c>
      <c r="G1176" s="147">
        <v>2</v>
      </c>
      <c r="H1176" s="147">
        <v>457140</v>
      </c>
      <c r="I1176" s="147" t="s">
        <v>403</v>
      </c>
      <c r="J1176" s="158">
        <v>4</v>
      </c>
      <c r="K1176" s="147" t="s">
        <v>64</v>
      </c>
      <c r="L1176" s="148" t="s">
        <v>117</v>
      </c>
      <c r="M1176" s="147" t="s">
        <v>99</v>
      </c>
      <c r="N1176" s="146" t="s">
        <v>91</v>
      </c>
      <c r="O1176" s="146">
        <v>4</v>
      </c>
      <c r="P1176" s="148">
        <v>4</v>
      </c>
      <c r="Q1176" s="148"/>
      <c r="R1176" s="147"/>
      <c r="S1176" s="149">
        <f>TABLAINV[[#This Row],[Conteo Físico]]-TABLAINV[[#This Row],[Cant. UND]]</f>
        <v>0</v>
      </c>
      <c r="T117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6" s="150" t="str">
        <f>IFERROR(IF(MOD(TABLAINV[[#This Row],[C]],2)=0,"PAR","IMPAR"),"Zona")</f>
        <v>IMPAR</v>
      </c>
      <c r="W1176" s="151"/>
      <c r="X1176" s="152">
        <f>IFERROR(IF(TABLAINV[[#This Row],[Cant. UND]]=0,TABLAINV[[#This Row],[PMV]]*TABLAINV[[#This Row],[Conteo Físico]],TABLAINV[[#This Row],[PMV]]*TABLAINV[[#This Row],[Cant. UND]]),0)</f>
        <v>0</v>
      </c>
      <c r="Y1176" s="152">
        <f>IFERROR(ABS(TABLAINV[[#This Row],[PMV]]*TABLAINV[[#This Row],[Diferencia]]),0)</f>
        <v>0</v>
      </c>
      <c r="Z1176" s="153">
        <f>IFERROR(VLOOKUP(TABLAINV[[#This Row],[Codigo Estado]],unds!O:P,2,0),"PEND.")</f>
        <v>2001</v>
      </c>
      <c r="AA1176" s="153" t="str">
        <f t="shared" si="61"/>
        <v>CD09</v>
      </c>
      <c r="AB1176" s="159">
        <f t="shared" ca="1" si="62"/>
        <v>45828</v>
      </c>
    </row>
    <row r="1177" spans="1:28" s="156" customFormat="1" ht="24" customHeight="1" x14ac:dyDescent="0.2">
      <c r="A1177" s="157" t="str">
        <f t="shared" si="60"/>
        <v>MRC01</v>
      </c>
      <c r="B1177" s="145" t="str">
        <f>IF(TABLAINV[[#This Row],[Z]]="","",D1177&amp;"."&amp;TEXT(E1177,"000")&amp;"."&amp;TEXT(F1177,"000")&amp;"."&amp;TEXT(G1177,"000"))</f>
        <v>MR.C01.231.001</v>
      </c>
      <c r="C1177" s="146"/>
      <c r="D1177" s="147" t="s">
        <v>95</v>
      </c>
      <c r="E1177" s="147" t="s">
        <v>96</v>
      </c>
      <c r="F1177" s="147">
        <v>231</v>
      </c>
      <c r="G1177" s="147">
        <v>1</v>
      </c>
      <c r="H1177" s="147">
        <v>1032138</v>
      </c>
      <c r="I1177" s="147" t="s">
        <v>404</v>
      </c>
      <c r="J1177" s="158">
        <v>24</v>
      </c>
      <c r="K1177" s="147" t="s">
        <v>71</v>
      </c>
      <c r="L1177" s="148" t="s">
        <v>115</v>
      </c>
      <c r="M1177" s="147" t="s">
        <v>99</v>
      </c>
      <c r="N1177" s="146" t="s">
        <v>91</v>
      </c>
      <c r="O1177" s="146">
        <v>24</v>
      </c>
      <c r="P1177" s="148">
        <v>24</v>
      </c>
      <c r="Q1177" s="148"/>
      <c r="R1177" s="147"/>
      <c r="S1177" s="149">
        <f>TABLAINV[[#This Row],[Conteo Físico]]-TABLAINV[[#This Row],[Cant. UND]]</f>
        <v>0</v>
      </c>
      <c r="T117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7" s="150" t="str">
        <f>IFERROR(IF(MOD(TABLAINV[[#This Row],[C]],2)=0,"PAR","IMPAR"),"Zona")</f>
        <v>IMPAR</v>
      </c>
      <c r="W1177" s="151"/>
      <c r="X1177" s="152">
        <f>IFERROR(IF(TABLAINV[[#This Row],[Cant. UND]]=0,TABLAINV[[#This Row],[PMV]]*TABLAINV[[#This Row],[Conteo Físico]],TABLAINV[[#This Row],[PMV]]*TABLAINV[[#This Row],[Cant. UND]]),0)</f>
        <v>0</v>
      </c>
      <c r="Y1177" s="152">
        <f>IFERROR(ABS(TABLAINV[[#This Row],[PMV]]*TABLAINV[[#This Row],[Diferencia]]),0)</f>
        <v>0</v>
      </c>
      <c r="Z1177" s="153">
        <f>IFERROR(VLOOKUP(TABLAINV[[#This Row],[Codigo Estado]],unds!O:P,2,0),"PEND.")</f>
        <v>2002</v>
      </c>
      <c r="AA1177" s="153" t="str">
        <f t="shared" si="61"/>
        <v>CD09</v>
      </c>
      <c r="AB1177" s="159">
        <f t="shared" ca="1" si="62"/>
        <v>45828</v>
      </c>
    </row>
    <row r="1178" spans="1:28" s="156" customFormat="1" ht="24" customHeight="1" x14ac:dyDescent="0.2">
      <c r="A1178" s="157" t="str">
        <f t="shared" si="60"/>
        <v>MRC01</v>
      </c>
      <c r="B1178" s="145" t="str">
        <f>IF(TABLAINV[[#This Row],[Z]]="","",D1178&amp;"."&amp;TEXT(E1178,"000")&amp;"."&amp;TEXT(F1178,"000")&amp;"."&amp;TEXT(G1178,"000"))</f>
        <v>MR.C01.231.001</v>
      </c>
      <c r="C1178" s="146"/>
      <c r="D1178" s="147" t="s">
        <v>95</v>
      </c>
      <c r="E1178" s="147" t="s">
        <v>96</v>
      </c>
      <c r="F1178" s="147">
        <v>231</v>
      </c>
      <c r="G1178" s="147">
        <v>1</v>
      </c>
      <c r="H1178" s="147">
        <v>10652</v>
      </c>
      <c r="I1178" s="147" t="s">
        <v>405</v>
      </c>
      <c r="J1178" s="158">
        <v>1</v>
      </c>
      <c r="K1178" s="147" t="s">
        <v>71</v>
      </c>
      <c r="L1178" s="148" t="s">
        <v>110</v>
      </c>
      <c r="M1178" s="147" t="s">
        <v>135</v>
      </c>
      <c r="N1178" s="146" t="s">
        <v>91</v>
      </c>
      <c r="O1178" s="146">
        <v>1</v>
      </c>
      <c r="P1178" s="148">
        <v>1</v>
      </c>
      <c r="Q1178" s="148"/>
      <c r="R1178" s="147"/>
      <c r="S1178" s="149">
        <f>TABLAINV[[#This Row],[Conteo Físico]]-TABLAINV[[#This Row],[Cant. UND]]</f>
        <v>0</v>
      </c>
      <c r="T117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8" s="150" t="str">
        <f>IFERROR(IF(MOD(TABLAINV[[#This Row],[C]],2)=0,"PAR","IMPAR"),"Zona")</f>
        <v>IMPAR</v>
      </c>
      <c r="W1178" s="151"/>
      <c r="X1178" s="152">
        <f>IFERROR(IF(TABLAINV[[#This Row],[Cant. UND]]=0,TABLAINV[[#This Row],[PMV]]*TABLAINV[[#This Row],[Conteo Físico]],TABLAINV[[#This Row],[PMV]]*TABLAINV[[#This Row],[Cant. UND]]),0)</f>
        <v>0</v>
      </c>
      <c r="Y1178" s="152">
        <f>IFERROR(ABS(TABLAINV[[#This Row],[PMV]]*TABLAINV[[#This Row],[Diferencia]]),0)</f>
        <v>0</v>
      </c>
      <c r="Z1178" s="153">
        <f>IFERROR(VLOOKUP(TABLAINV[[#This Row],[Codigo Estado]],unds!O:P,2,0),"PEND.")</f>
        <v>2002</v>
      </c>
      <c r="AA1178" s="153" t="str">
        <f t="shared" si="61"/>
        <v>CD09</v>
      </c>
      <c r="AB1178" s="159">
        <f t="shared" ca="1" si="62"/>
        <v>45828</v>
      </c>
    </row>
    <row r="1179" spans="1:28" s="156" customFormat="1" ht="24" customHeight="1" x14ac:dyDescent="0.2">
      <c r="A1179" s="157" t="str">
        <f t="shared" si="60"/>
        <v>MRC01</v>
      </c>
      <c r="B1179" s="145" t="str">
        <f>IF(TABLAINV[[#This Row],[Z]]="","",D1179&amp;"."&amp;TEXT(E1179,"000")&amp;"."&amp;TEXT(F1179,"000")&amp;"."&amp;TEXT(G1179,"000"))</f>
        <v>MR.C01.231.001</v>
      </c>
      <c r="C1179" s="146"/>
      <c r="D1179" s="147" t="s">
        <v>95</v>
      </c>
      <c r="E1179" s="147" t="s">
        <v>96</v>
      </c>
      <c r="F1179" s="147">
        <v>231</v>
      </c>
      <c r="G1179" s="147">
        <v>1</v>
      </c>
      <c r="H1179" s="147">
        <v>107673</v>
      </c>
      <c r="I1179" s="147" t="s">
        <v>406</v>
      </c>
      <c r="J1179" s="158">
        <v>12</v>
      </c>
      <c r="K1179" s="147" t="s">
        <v>71</v>
      </c>
      <c r="L1179" s="148" t="s">
        <v>115</v>
      </c>
      <c r="M1179" s="147" t="s">
        <v>99</v>
      </c>
      <c r="N1179" s="146" t="s">
        <v>91</v>
      </c>
      <c r="O1179" s="146">
        <v>12</v>
      </c>
      <c r="P1179" s="148">
        <v>12</v>
      </c>
      <c r="Q1179" s="148"/>
      <c r="R1179" s="147"/>
      <c r="S1179" s="149">
        <f>TABLAINV[[#This Row],[Conteo Físico]]-TABLAINV[[#This Row],[Cant. UND]]</f>
        <v>0</v>
      </c>
      <c r="T117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9" s="150" t="str">
        <f>IFERROR(IF(MOD(TABLAINV[[#This Row],[C]],2)=0,"PAR","IMPAR"),"Zona")</f>
        <v>IMPAR</v>
      </c>
      <c r="W1179" s="151"/>
      <c r="X1179" s="152">
        <f>IFERROR(IF(TABLAINV[[#This Row],[Cant. UND]]=0,TABLAINV[[#This Row],[PMV]]*TABLAINV[[#This Row],[Conteo Físico]],TABLAINV[[#This Row],[PMV]]*TABLAINV[[#This Row],[Cant. UND]]),0)</f>
        <v>0</v>
      </c>
      <c r="Y1179" s="152">
        <f>IFERROR(ABS(TABLAINV[[#This Row],[PMV]]*TABLAINV[[#This Row],[Diferencia]]),0)</f>
        <v>0</v>
      </c>
      <c r="Z1179" s="153">
        <f>IFERROR(VLOOKUP(TABLAINV[[#This Row],[Codigo Estado]],unds!O:P,2,0),"PEND.")</f>
        <v>2002</v>
      </c>
      <c r="AA1179" s="153" t="str">
        <f t="shared" si="61"/>
        <v>CD09</v>
      </c>
      <c r="AB1179" s="159">
        <f t="shared" ca="1" si="62"/>
        <v>45828</v>
      </c>
    </row>
    <row r="1180" spans="1:28" s="156" customFormat="1" ht="24" customHeight="1" x14ac:dyDescent="0.2">
      <c r="A1180" s="157" t="str">
        <f t="shared" si="60"/>
        <v>MRC01</v>
      </c>
      <c r="B1180" s="145" t="str">
        <f>IF(TABLAINV[[#This Row],[Z]]="","",D1180&amp;"."&amp;TEXT(E1180,"000")&amp;"."&amp;TEXT(F1180,"000")&amp;"."&amp;TEXT(G1180,"000"))</f>
        <v>MR.C01.231.001</v>
      </c>
      <c r="C1180" s="146"/>
      <c r="D1180" s="147" t="s">
        <v>95</v>
      </c>
      <c r="E1180" s="147" t="s">
        <v>96</v>
      </c>
      <c r="F1180" s="147">
        <v>231</v>
      </c>
      <c r="G1180" s="147">
        <v>1</v>
      </c>
      <c r="H1180" s="147">
        <v>118644006</v>
      </c>
      <c r="I1180" s="147" t="s">
        <v>133</v>
      </c>
      <c r="J1180" s="158">
        <v>2</v>
      </c>
      <c r="K1180" s="147" t="s">
        <v>71</v>
      </c>
      <c r="L1180" s="148" t="s">
        <v>134</v>
      </c>
      <c r="M1180" s="147" t="s">
        <v>135</v>
      </c>
      <c r="N1180" s="146" t="s">
        <v>91</v>
      </c>
      <c r="O1180" s="146">
        <v>2</v>
      </c>
      <c r="P1180" s="148">
        <v>2</v>
      </c>
      <c r="Q1180" s="148"/>
      <c r="R1180" s="147"/>
      <c r="S1180" s="149">
        <f>TABLAINV[[#This Row],[Conteo Físico]]-TABLAINV[[#This Row],[Cant. UND]]</f>
        <v>0</v>
      </c>
      <c r="T118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0" s="150" t="str">
        <f>IFERROR(IF(MOD(TABLAINV[[#This Row],[C]],2)=0,"PAR","IMPAR"),"Zona")</f>
        <v>IMPAR</v>
      </c>
      <c r="W1180" s="151"/>
      <c r="X1180" s="152">
        <f>IFERROR(IF(TABLAINV[[#This Row],[Cant. UND]]=0,TABLAINV[[#This Row],[PMV]]*TABLAINV[[#This Row],[Conteo Físico]],TABLAINV[[#This Row],[PMV]]*TABLAINV[[#This Row],[Cant. UND]]),0)</f>
        <v>0</v>
      </c>
      <c r="Y1180" s="152">
        <f>IFERROR(ABS(TABLAINV[[#This Row],[PMV]]*TABLAINV[[#This Row],[Diferencia]]),0)</f>
        <v>0</v>
      </c>
      <c r="Z1180" s="153">
        <f>IFERROR(VLOOKUP(TABLAINV[[#This Row],[Codigo Estado]],unds!O:P,2,0),"PEND.")</f>
        <v>2002</v>
      </c>
      <c r="AA1180" s="153" t="str">
        <f t="shared" si="61"/>
        <v>CD09</v>
      </c>
      <c r="AB1180" s="159">
        <f t="shared" ca="1" si="62"/>
        <v>45828</v>
      </c>
    </row>
    <row r="1181" spans="1:28" s="156" customFormat="1" ht="24" customHeight="1" x14ac:dyDescent="0.2">
      <c r="A1181" s="157" t="str">
        <f t="shared" si="60"/>
        <v>MRC01</v>
      </c>
      <c r="B1181" s="145" t="str">
        <f>IF(TABLAINV[[#This Row],[Z]]="","",D1181&amp;"."&amp;TEXT(E1181,"000")&amp;"."&amp;TEXT(F1181,"000")&amp;"."&amp;TEXT(G1181,"000"))</f>
        <v>MR.C01.231.001</v>
      </c>
      <c r="C1181" s="146"/>
      <c r="D1181" s="147" t="s">
        <v>95</v>
      </c>
      <c r="E1181" s="147" t="s">
        <v>96</v>
      </c>
      <c r="F1181" s="147">
        <v>231</v>
      </c>
      <c r="G1181" s="147">
        <v>1</v>
      </c>
      <c r="H1181" s="147">
        <v>220652</v>
      </c>
      <c r="I1181" s="147" t="s">
        <v>407</v>
      </c>
      <c r="J1181" s="158">
        <v>12</v>
      </c>
      <c r="K1181" s="147" t="s">
        <v>71</v>
      </c>
      <c r="L1181" s="148" t="s">
        <v>115</v>
      </c>
      <c r="M1181" s="147" t="s">
        <v>99</v>
      </c>
      <c r="N1181" s="146" t="s">
        <v>91</v>
      </c>
      <c r="O1181" s="146">
        <v>12</v>
      </c>
      <c r="P1181" s="148">
        <v>12</v>
      </c>
      <c r="Q1181" s="148"/>
      <c r="R1181" s="147"/>
      <c r="S1181" s="149">
        <f>TABLAINV[[#This Row],[Conteo Físico]]-TABLAINV[[#This Row],[Cant. UND]]</f>
        <v>0</v>
      </c>
      <c r="T118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1" s="150" t="str">
        <f>IFERROR(IF(MOD(TABLAINV[[#This Row],[C]],2)=0,"PAR","IMPAR"),"Zona")</f>
        <v>IMPAR</v>
      </c>
      <c r="W1181" s="151"/>
      <c r="X1181" s="152">
        <f>IFERROR(IF(TABLAINV[[#This Row],[Cant. UND]]=0,TABLAINV[[#This Row],[PMV]]*TABLAINV[[#This Row],[Conteo Físico]],TABLAINV[[#This Row],[PMV]]*TABLAINV[[#This Row],[Cant. UND]]),0)</f>
        <v>0</v>
      </c>
      <c r="Y1181" s="152">
        <f>IFERROR(ABS(TABLAINV[[#This Row],[PMV]]*TABLAINV[[#This Row],[Diferencia]]),0)</f>
        <v>0</v>
      </c>
      <c r="Z1181" s="153">
        <f>IFERROR(VLOOKUP(TABLAINV[[#This Row],[Codigo Estado]],unds!O:P,2,0),"PEND.")</f>
        <v>2002</v>
      </c>
      <c r="AA1181" s="153" t="str">
        <f t="shared" si="61"/>
        <v>CD09</v>
      </c>
      <c r="AB1181" s="159">
        <f t="shared" ca="1" si="62"/>
        <v>45828</v>
      </c>
    </row>
    <row r="1182" spans="1:28" s="156" customFormat="1" ht="24" customHeight="1" x14ac:dyDescent="0.2">
      <c r="A1182" s="157" t="str">
        <f t="shared" si="60"/>
        <v>MRC01</v>
      </c>
      <c r="B1182" s="145" t="str">
        <f>IF(TABLAINV[[#This Row],[Z]]="","",D1182&amp;"."&amp;TEXT(E1182,"000")&amp;"."&amp;TEXT(F1182,"000")&amp;"."&amp;TEXT(G1182,"000"))</f>
        <v>MR.C01.231.001</v>
      </c>
      <c r="C1182" s="146"/>
      <c r="D1182" s="147" t="s">
        <v>95</v>
      </c>
      <c r="E1182" s="147" t="s">
        <v>96</v>
      </c>
      <c r="F1182" s="147">
        <v>231</v>
      </c>
      <c r="G1182" s="147">
        <v>1</v>
      </c>
      <c r="H1182" s="147">
        <v>38335</v>
      </c>
      <c r="I1182" s="147" t="s">
        <v>408</v>
      </c>
      <c r="J1182" s="158">
        <v>12</v>
      </c>
      <c r="K1182" s="147" t="s">
        <v>71</v>
      </c>
      <c r="L1182" s="148" t="s">
        <v>110</v>
      </c>
      <c r="M1182" s="147" t="s">
        <v>135</v>
      </c>
      <c r="N1182" s="146" t="s">
        <v>91</v>
      </c>
      <c r="O1182" s="146">
        <v>12</v>
      </c>
      <c r="P1182" s="148">
        <v>12</v>
      </c>
      <c r="Q1182" s="148"/>
      <c r="R1182" s="147"/>
      <c r="S1182" s="149">
        <f>TABLAINV[[#This Row],[Conteo Físico]]-TABLAINV[[#This Row],[Cant. UND]]</f>
        <v>0</v>
      </c>
      <c r="T118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2" s="150" t="str">
        <f>IFERROR(IF(MOD(TABLAINV[[#This Row],[C]],2)=0,"PAR","IMPAR"),"Zona")</f>
        <v>IMPAR</v>
      </c>
      <c r="W1182" s="151"/>
      <c r="X1182" s="152">
        <f>IFERROR(IF(TABLAINV[[#This Row],[Cant. UND]]=0,TABLAINV[[#This Row],[PMV]]*TABLAINV[[#This Row],[Conteo Físico]],TABLAINV[[#This Row],[PMV]]*TABLAINV[[#This Row],[Cant. UND]]),0)</f>
        <v>0</v>
      </c>
      <c r="Y1182" s="152">
        <f>IFERROR(ABS(TABLAINV[[#This Row],[PMV]]*TABLAINV[[#This Row],[Diferencia]]),0)</f>
        <v>0</v>
      </c>
      <c r="Z1182" s="153">
        <f>IFERROR(VLOOKUP(TABLAINV[[#This Row],[Codigo Estado]],unds!O:P,2,0),"PEND.")</f>
        <v>2002</v>
      </c>
      <c r="AA1182" s="153" t="str">
        <f t="shared" si="61"/>
        <v>CD09</v>
      </c>
      <c r="AB1182" s="159">
        <f t="shared" ca="1" si="62"/>
        <v>45828</v>
      </c>
    </row>
    <row r="1183" spans="1:28" s="156" customFormat="1" ht="24" customHeight="1" x14ac:dyDescent="0.2">
      <c r="A1183" s="157" t="str">
        <f t="shared" si="60"/>
        <v>MRC01</v>
      </c>
      <c r="B1183" s="145" t="str">
        <f>IF(TABLAINV[[#This Row],[Z]]="","",D1183&amp;"."&amp;TEXT(E1183,"000")&amp;"."&amp;TEXT(F1183,"000")&amp;"."&amp;TEXT(G1183,"000"))</f>
        <v>MR.C01.231.001</v>
      </c>
      <c r="C1183" s="146"/>
      <c r="D1183" s="147" t="s">
        <v>95</v>
      </c>
      <c r="E1183" s="147" t="s">
        <v>96</v>
      </c>
      <c r="F1183" s="147">
        <v>231</v>
      </c>
      <c r="G1183" s="147">
        <v>1</v>
      </c>
      <c r="H1183" s="147">
        <v>38335</v>
      </c>
      <c r="I1183" s="147" t="s">
        <v>408</v>
      </c>
      <c r="J1183" s="158">
        <v>12</v>
      </c>
      <c r="K1183" s="147" t="s">
        <v>71</v>
      </c>
      <c r="L1183" s="148" t="s">
        <v>110</v>
      </c>
      <c r="M1183" s="147" t="s">
        <v>135</v>
      </c>
      <c r="N1183" s="146" t="s">
        <v>91</v>
      </c>
      <c r="O1183" s="146">
        <v>12</v>
      </c>
      <c r="P1183" s="148">
        <v>12</v>
      </c>
      <c r="Q1183" s="148"/>
      <c r="R1183" s="147"/>
      <c r="S1183" s="149">
        <f>TABLAINV[[#This Row],[Conteo Físico]]-TABLAINV[[#This Row],[Cant. UND]]</f>
        <v>0</v>
      </c>
      <c r="T118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3" s="150" t="str">
        <f>IFERROR(IF(MOD(TABLAINV[[#This Row],[C]],2)=0,"PAR","IMPAR"),"Zona")</f>
        <v>IMPAR</v>
      </c>
      <c r="W1183" s="151"/>
      <c r="X1183" s="152">
        <f>IFERROR(IF(TABLAINV[[#This Row],[Cant. UND]]=0,TABLAINV[[#This Row],[PMV]]*TABLAINV[[#This Row],[Conteo Físico]],TABLAINV[[#This Row],[PMV]]*TABLAINV[[#This Row],[Cant. UND]]),0)</f>
        <v>0</v>
      </c>
      <c r="Y1183" s="152">
        <f>IFERROR(ABS(TABLAINV[[#This Row],[PMV]]*TABLAINV[[#This Row],[Diferencia]]),0)</f>
        <v>0</v>
      </c>
      <c r="Z1183" s="153">
        <f>IFERROR(VLOOKUP(TABLAINV[[#This Row],[Codigo Estado]],unds!O:P,2,0),"PEND.")</f>
        <v>2002</v>
      </c>
      <c r="AA1183" s="153" t="str">
        <f t="shared" si="61"/>
        <v>CD09</v>
      </c>
      <c r="AB1183" s="159">
        <f t="shared" ca="1" si="62"/>
        <v>45828</v>
      </c>
    </row>
    <row r="1184" spans="1:28" s="156" customFormat="1" ht="24" customHeight="1" x14ac:dyDescent="0.2">
      <c r="A1184" s="157" t="str">
        <f t="shared" si="60"/>
        <v>MRC01</v>
      </c>
      <c r="B1184" s="145" t="str">
        <f>IF(TABLAINV[[#This Row],[Z]]="","",D1184&amp;"."&amp;TEXT(E1184,"000")&amp;"."&amp;TEXT(F1184,"000")&amp;"."&amp;TEXT(G1184,"000"))</f>
        <v>MR.C01.231.001</v>
      </c>
      <c r="C1184" s="146"/>
      <c r="D1184" s="147" t="s">
        <v>95</v>
      </c>
      <c r="E1184" s="147" t="s">
        <v>96</v>
      </c>
      <c r="F1184" s="147">
        <v>231</v>
      </c>
      <c r="G1184" s="147">
        <v>1</v>
      </c>
      <c r="H1184" s="147">
        <v>404960</v>
      </c>
      <c r="I1184" s="147" t="s">
        <v>409</v>
      </c>
      <c r="J1184" s="158">
        <v>12</v>
      </c>
      <c r="K1184" s="147" t="s">
        <v>71</v>
      </c>
      <c r="L1184" s="148" t="s">
        <v>115</v>
      </c>
      <c r="M1184" s="147" t="s">
        <v>99</v>
      </c>
      <c r="N1184" s="146" t="s">
        <v>91</v>
      </c>
      <c r="O1184" s="146">
        <v>12</v>
      </c>
      <c r="P1184" s="148">
        <v>12</v>
      </c>
      <c r="Q1184" s="148"/>
      <c r="R1184" s="147"/>
      <c r="S1184" s="149">
        <f>TABLAINV[[#This Row],[Conteo Físico]]-TABLAINV[[#This Row],[Cant. UND]]</f>
        <v>0</v>
      </c>
      <c r="T118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4" s="150" t="str">
        <f>IFERROR(IF(MOD(TABLAINV[[#This Row],[C]],2)=0,"PAR","IMPAR"),"Zona")</f>
        <v>IMPAR</v>
      </c>
      <c r="W1184" s="151"/>
      <c r="X1184" s="152">
        <f>IFERROR(IF(TABLAINV[[#This Row],[Cant. UND]]=0,TABLAINV[[#This Row],[PMV]]*TABLAINV[[#This Row],[Conteo Físico]],TABLAINV[[#This Row],[PMV]]*TABLAINV[[#This Row],[Cant. UND]]),0)</f>
        <v>0</v>
      </c>
      <c r="Y1184" s="152">
        <f>IFERROR(ABS(TABLAINV[[#This Row],[PMV]]*TABLAINV[[#This Row],[Diferencia]]),0)</f>
        <v>0</v>
      </c>
      <c r="Z1184" s="153">
        <f>IFERROR(VLOOKUP(TABLAINV[[#This Row],[Codigo Estado]],unds!O:P,2,0),"PEND.")</f>
        <v>2002</v>
      </c>
      <c r="AA1184" s="153" t="str">
        <f t="shared" si="61"/>
        <v>CD09</v>
      </c>
      <c r="AB1184" s="159">
        <f t="shared" ca="1" si="62"/>
        <v>45828</v>
      </c>
    </row>
    <row r="1185" spans="1:28" s="156" customFormat="1" ht="24" customHeight="1" x14ac:dyDescent="0.2">
      <c r="A1185" s="157" t="str">
        <f t="shared" si="60"/>
        <v>MRC01</v>
      </c>
      <c r="B1185" s="145" t="str">
        <f>IF(TABLAINV[[#This Row],[Z]]="","",D1185&amp;"."&amp;TEXT(E1185,"000")&amp;"."&amp;TEXT(F1185,"000")&amp;"."&amp;TEXT(G1185,"000"))</f>
        <v>MR.C01.231.001</v>
      </c>
      <c r="C1185" s="146"/>
      <c r="D1185" s="147" t="s">
        <v>95</v>
      </c>
      <c r="E1185" s="147" t="s">
        <v>96</v>
      </c>
      <c r="F1185" s="147">
        <v>231</v>
      </c>
      <c r="G1185" s="147">
        <v>1</v>
      </c>
      <c r="H1185" s="147">
        <v>438373</v>
      </c>
      <c r="I1185" s="147" t="s">
        <v>410</v>
      </c>
      <c r="J1185" s="158">
        <v>12</v>
      </c>
      <c r="K1185" s="147" t="s">
        <v>71</v>
      </c>
      <c r="L1185" s="148" t="s">
        <v>115</v>
      </c>
      <c r="M1185" s="147" t="s">
        <v>99</v>
      </c>
      <c r="N1185" s="146" t="s">
        <v>91</v>
      </c>
      <c r="O1185" s="146">
        <v>12</v>
      </c>
      <c r="P1185" s="148">
        <v>12</v>
      </c>
      <c r="Q1185" s="148"/>
      <c r="R1185" s="147"/>
      <c r="S1185" s="149">
        <f>TABLAINV[[#This Row],[Conteo Físico]]-TABLAINV[[#This Row],[Cant. UND]]</f>
        <v>0</v>
      </c>
      <c r="T118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5" s="150" t="str">
        <f>IFERROR(IF(MOD(TABLAINV[[#This Row],[C]],2)=0,"PAR","IMPAR"),"Zona")</f>
        <v>IMPAR</v>
      </c>
      <c r="W1185" s="151"/>
      <c r="X1185" s="152">
        <f>IFERROR(IF(TABLAINV[[#This Row],[Cant. UND]]=0,TABLAINV[[#This Row],[PMV]]*TABLAINV[[#This Row],[Conteo Físico]],TABLAINV[[#This Row],[PMV]]*TABLAINV[[#This Row],[Cant. UND]]),0)</f>
        <v>0</v>
      </c>
      <c r="Y1185" s="152">
        <f>IFERROR(ABS(TABLAINV[[#This Row],[PMV]]*TABLAINV[[#This Row],[Diferencia]]),0)</f>
        <v>0</v>
      </c>
      <c r="Z1185" s="153">
        <f>IFERROR(VLOOKUP(TABLAINV[[#This Row],[Codigo Estado]],unds!O:P,2,0),"PEND.")</f>
        <v>2002</v>
      </c>
      <c r="AA1185" s="153" t="str">
        <f t="shared" si="61"/>
        <v>CD09</v>
      </c>
      <c r="AB1185" s="159">
        <f t="shared" ca="1" si="62"/>
        <v>45828</v>
      </c>
    </row>
    <row r="1186" spans="1:28" s="156" customFormat="1" ht="24" customHeight="1" x14ac:dyDescent="0.2">
      <c r="A1186" s="157" t="str">
        <f t="shared" si="60"/>
        <v>MRC01</v>
      </c>
      <c r="B1186" s="145" t="str">
        <f>IF(TABLAINV[[#This Row],[Z]]="","",D1186&amp;"."&amp;TEXT(E1186,"000")&amp;"."&amp;TEXT(F1186,"000")&amp;"."&amp;TEXT(G1186,"000"))</f>
        <v>MR.C01.231.001</v>
      </c>
      <c r="C1186" s="146"/>
      <c r="D1186" s="147" t="s">
        <v>95</v>
      </c>
      <c r="E1186" s="147" t="s">
        <v>96</v>
      </c>
      <c r="F1186" s="147">
        <v>231</v>
      </c>
      <c r="G1186" s="147">
        <v>1</v>
      </c>
      <c r="H1186" s="147">
        <v>531596007</v>
      </c>
      <c r="I1186" s="147" t="s">
        <v>411</v>
      </c>
      <c r="J1186" s="158">
        <v>230</v>
      </c>
      <c r="K1186" s="147" t="s">
        <v>71</v>
      </c>
      <c r="L1186" s="148" t="s">
        <v>108</v>
      </c>
      <c r="M1186" s="147" t="s">
        <v>99</v>
      </c>
      <c r="N1186" s="146" t="s">
        <v>91</v>
      </c>
      <c r="O1186" s="146">
        <v>230</v>
      </c>
      <c r="P1186" s="148">
        <v>230</v>
      </c>
      <c r="Q1186" s="148"/>
      <c r="R1186" s="147"/>
      <c r="S1186" s="149">
        <f>TABLAINV[[#This Row],[Conteo Físico]]-TABLAINV[[#This Row],[Cant. UND]]</f>
        <v>0</v>
      </c>
      <c r="T118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6" s="150" t="str">
        <f>IFERROR(IF(MOD(TABLAINV[[#This Row],[C]],2)=0,"PAR","IMPAR"),"Zona")</f>
        <v>IMPAR</v>
      </c>
      <c r="W1186" s="151"/>
      <c r="X1186" s="152">
        <f>IFERROR(IF(TABLAINV[[#This Row],[Cant. UND]]=0,TABLAINV[[#This Row],[PMV]]*TABLAINV[[#This Row],[Conteo Físico]],TABLAINV[[#This Row],[PMV]]*TABLAINV[[#This Row],[Cant. UND]]),0)</f>
        <v>0</v>
      </c>
      <c r="Y1186" s="152">
        <f>IFERROR(ABS(TABLAINV[[#This Row],[PMV]]*TABLAINV[[#This Row],[Diferencia]]),0)</f>
        <v>0</v>
      </c>
      <c r="Z1186" s="153">
        <f>IFERROR(VLOOKUP(TABLAINV[[#This Row],[Codigo Estado]],unds!O:P,2,0),"PEND.")</f>
        <v>2002</v>
      </c>
      <c r="AA1186" s="153" t="str">
        <f t="shared" si="61"/>
        <v>CD09</v>
      </c>
      <c r="AB1186" s="159">
        <f t="shared" ca="1" si="62"/>
        <v>45828</v>
      </c>
    </row>
    <row r="1187" spans="1:28" s="156" customFormat="1" ht="24" customHeight="1" x14ac:dyDescent="0.2">
      <c r="A1187" s="157" t="str">
        <f t="shared" si="60"/>
        <v>MRC01</v>
      </c>
      <c r="B1187" s="145" t="str">
        <f>IF(TABLAINV[[#This Row],[Z]]="","",D1187&amp;"."&amp;TEXT(E1187,"000")&amp;"."&amp;TEXT(F1187,"000")&amp;"."&amp;TEXT(G1187,"000"))</f>
        <v>MR.C01.231.001</v>
      </c>
      <c r="C1187" s="146"/>
      <c r="D1187" s="147" t="s">
        <v>95</v>
      </c>
      <c r="E1187" s="147" t="s">
        <v>96</v>
      </c>
      <c r="F1187" s="147">
        <v>231</v>
      </c>
      <c r="G1187" s="147">
        <v>1</v>
      </c>
      <c r="H1187" s="147">
        <v>531596007</v>
      </c>
      <c r="I1187" s="147" t="s">
        <v>411</v>
      </c>
      <c r="J1187" s="158">
        <v>10</v>
      </c>
      <c r="K1187" s="147" t="s">
        <v>71</v>
      </c>
      <c r="L1187" s="148" t="s">
        <v>108</v>
      </c>
      <c r="M1187" s="147" t="s">
        <v>99</v>
      </c>
      <c r="N1187" s="146" t="s">
        <v>91</v>
      </c>
      <c r="O1187" s="146">
        <v>10</v>
      </c>
      <c r="P1187" s="148">
        <v>10</v>
      </c>
      <c r="Q1187" s="148"/>
      <c r="R1187" s="147"/>
      <c r="S1187" s="149">
        <f>TABLAINV[[#This Row],[Conteo Físico]]-TABLAINV[[#This Row],[Cant. UND]]</f>
        <v>0</v>
      </c>
      <c r="T118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7" s="150" t="str">
        <f>IFERROR(IF(MOD(TABLAINV[[#This Row],[C]],2)=0,"PAR","IMPAR"),"Zona")</f>
        <v>IMPAR</v>
      </c>
      <c r="W1187" s="151"/>
      <c r="X1187" s="152">
        <f>IFERROR(IF(TABLAINV[[#This Row],[Cant. UND]]=0,TABLAINV[[#This Row],[PMV]]*TABLAINV[[#This Row],[Conteo Físico]],TABLAINV[[#This Row],[PMV]]*TABLAINV[[#This Row],[Cant. UND]]),0)</f>
        <v>0</v>
      </c>
      <c r="Y1187" s="152">
        <f>IFERROR(ABS(TABLAINV[[#This Row],[PMV]]*TABLAINV[[#This Row],[Diferencia]]),0)</f>
        <v>0</v>
      </c>
      <c r="Z1187" s="153">
        <f>IFERROR(VLOOKUP(TABLAINV[[#This Row],[Codigo Estado]],unds!O:P,2,0),"PEND.")</f>
        <v>2002</v>
      </c>
      <c r="AA1187" s="153" t="str">
        <f t="shared" si="61"/>
        <v>CD09</v>
      </c>
      <c r="AB1187" s="159">
        <f t="shared" ca="1" si="62"/>
        <v>45828</v>
      </c>
    </row>
    <row r="1188" spans="1:28" s="156" customFormat="1" ht="24" customHeight="1" x14ac:dyDescent="0.2">
      <c r="A1188" s="157" t="str">
        <f t="shared" si="60"/>
        <v>MRC01</v>
      </c>
      <c r="B1188" s="145" t="str">
        <f>IF(TABLAINV[[#This Row],[Z]]="","",D1188&amp;"."&amp;TEXT(E1188,"000")&amp;"."&amp;TEXT(F1188,"000")&amp;"."&amp;TEXT(G1188,"000"))</f>
        <v>MR.C01.231.001</v>
      </c>
      <c r="C1188" s="146"/>
      <c r="D1188" s="147" t="s">
        <v>95</v>
      </c>
      <c r="E1188" s="147" t="s">
        <v>96</v>
      </c>
      <c r="F1188" s="147">
        <v>231</v>
      </c>
      <c r="G1188" s="147">
        <v>1</v>
      </c>
      <c r="H1188" s="147">
        <v>531596007</v>
      </c>
      <c r="I1188" s="147" t="s">
        <v>411</v>
      </c>
      <c r="J1188" s="158">
        <v>10</v>
      </c>
      <c r="K1188" s="147" t="s">
        <v>71</v>
      </c>
      <c r="L1188" s="148" t="s">
        <v>108</v>
      </c>
      <c r="M1188" s="147" t="s">
        <v>99</v>
      </c>
      <c r="N1188" s="146" t="s">
        <v>91</v>
      </c>
      <c r="O1188" s="146">
        <v>10</v>
      </c>
      <c r="P1188" s="148">
        <v>10</v>
      </c>
      <c r="Q1188" s="148"/>
      <c r="R1188" s="147"/>
      <c r="S1188" s="149">
        <f>TABLAINV[[#This Row],[Conteo Físico]]-TABLAINV[[#This Row],[Cant. UND]]</f>
        <v>0</v>
      </c>
      <c r="T118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8" s="150" t="str">
        <f>IFERROR(IF(MOD(TABLAINV[[#This Row],[C]],2)=0,"PAR","IMPAR"),"Zona")</f>
        <v>IMPAR</v>
      </c>
      <c r="W1188" s="151"/>
      <c r="X1188" s="152">
        <f>IFERROR(IF(TABLAINV[[#This Row],[Cant. UND]]=0,TABLAINV[[#This Row],[PMV]]*TABLAINV[[#This Row],[Conteo Físico]],TABLAINV[[#This Row],[PMV]]*TABLAINV[[#This Row],[Cant. UND]]),0)</f>
        <v>0</v>
      </c>
      <c r="Y1188" s="152">
        <f>IFERROR(ABS(TABLAINV[[#This Row],[PMV]]*TABLAINV[[#This Row],[Diferencia]]),0)</f>
        <v>0</v>
      </c>
      <c r="Z1188" s="153">
        <f>IFERROR(VLOOKUP(TABLAINV[[#This Row],[Codigo Estado]],unds!O:P,2,0),"PEND.")</f>
        <v>2002</v>
      </c>
      <c r="AA1188" s="153" t="str">
        <f t="shared" si="61"/>
        <v>CD09</v>
      </c>
      <c r="AB1188" s="159">
        <f t="shared" ca="1" si="62"/>
        <v>45828</v>
      </c>
    </row>
    <row r="1189" spans="1:28" s="156" customFormat="1" ht="24" customHeight="1" x14ac:dyDescent="0.2">
      <c r="A1189" s="157" t="str">
        <f t="shared" si="60"/>
        <v>MRC01</v>
      </c>
      <c r="B1189" s="145" t="str">
        <f>IF(TABLAINV[[#This Row],[Z]]="","",D1189&amp;"."&amp;TEXT(E1189,"000")&amp;"."&amp;TEXT(F1189,"000")&amp;"."&amp;TEXT(G1189,"000"))</f>
        <v>MR.C01.231.001</v>
      </c>
      <c r="C1189" s="146"/>
      <c r="D1189" s="147" t="s">
        <v>95</v>
      </c>
      <c r="E1189" s="147" t="s">
        <v>96</v>
      </c>
      <c r="F1189" s="147">
        <v>231</v>
      </c>
      <c r="G1189" s="147">
        <v>1</v>
      </c>
      <c r="H1189" s="147">
        <v>531596007</v>
      </c>
      <c r="I1189" s="147" t="s">
        <v>411</v>
      </c>
      <c r="J1189" s="158">
        <v>10</v>
      </c>
      <c r="K1189" s="147" t="s">
        <v>71</v>
      </c>
      <c r="L1189" s="148" t="s">
        <v>108</v>
      </c>
      <c r="M1189" s="147" t="s">
        <v>99</v>
      </c>
      <c r="N1189" s="146" t="s">
        <v>91</v>
      </c>
      <c r="O1189" s="146">
        <v>10</v>
      </c>
      <c r="P1189" s="148">
        <v>10</v>
      </c>
      <c r="Q1189" s="148"/>
      <c r="R1189" s="147"/>
      <c r="S1189" s="149">
        <f>TABLAINV[[#This Row],[Conteo Físico]]-TABLAINV[[#This Row],[Cant. UND]]</f>
        <v>0</v>
      </c>
      <c r="T118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9" s="150" t="str">
        <f>IFERROR(IF(MOD(TABLAINV[[#This Row],[C]],2)=0,"PAR","IMPAR"),"Zona")</f>
        <v>IMPAR</v>
      </c>
      <c r="W1189" s="151"/>
      <c r="X1189" s="152">
        <f>IFERROR(IF(TABLAINV[[#This Row],[Cant. UND]]=0,TABLAINV[[#This Row],[PMV]]*TABLAINV[[#This Row],[Conteo Físico]],TABLAINV[[#This Row],[PMV]]*TABLAINV[[#This Row],[Cant. UND]]),0)</f>
        <v>0</v>
      </c>
      <c r="Y1189" s="152">
        <f>IFERROR(ABS(TABLAINV[[#This Row],[PMV]]*TABLAINV[[#This Row],[Diferencia]]),0)</f>
        <v>0</v>
      </c>
      <c r="Z1189" s="153">
        <f>IFERROR(VLOOKUP(TABLAINV[[#This Row],[Codigo Estado]],unds!O:P,2,0),"PEND.")</f>
        <v>2002</v>
      </c>
      <c r="AA1189" s="153" t="str">
        <f t="shared" si="61"/>
        <v>CD09</v>
      </c>
      <c r="AB1189" s="159">
        <f t="shared" ca="1" si="62"/>
        <v>45828</v>
      </c>
    </row>
    <row r="1190" spans="1:28" s="156" customFormat="1" ht="24" customHeight="1" x14ac:dyDescent="0.2">
      <c r="A1190" s="157" t="str">
        <f t="shared" si="60"/>
        <v>MRC01</v>
      </c>
      <c r="B1190" s="145" t="str">
        <f>IF(TABLAINV[[#This Row],[Z]]="","",D1190&amp;"."&amp;TEXT(E1190,"000")&amp;"."&amp;TEXT(F1190,"000")&amp;"."&amp;TEXT(G1190,"000"))</f>
        <v>MR.C01.231.001</v>
      </c>
      <c r="C1190" s="146"/>
      <c r="D1190" s="147" t="s">
        <v>95</v>
      </c>
      <c r="E1190" s="147" t="s">
        <v>96</v>
      </c>
      <c r="F1190" s="147">
        <v>231</v>
      </c>
      <c r="G1190" s="147">
        <v>1</v>
      </c>
      <c r="H1190" s="147">
        <v>531596007</v>
      </c>
      <c r="I1190" s="147" t="s">
        <v>411</v>
      </c>
      <c r="J1190" s="158">
        <v>10</v>
      </c>
      <c r="K1190" s="147" t="s">
        <v>71</v>
      </c>
      <c r="L1190" s="148" t="s">
        <v>108</v>
      </c>
      <c r="M1190" s="147" t="s">
        <v>99</v>
      </c>
      <c r="N1190" s="146" t="s">
        <v>91</v>
      </c>
      <c r="O1190" s="146">
        <v>10</v>
      </c>
      <c r="P1190" s="148">
        <v>10</v>
      </c>
      <c r="Q1190" s="148"/>
      <c r="R1190" s="147"/>
      <c r="S1190" s="149">
        <f>TABLAINV[[#This Row],[Conteo Físico]]-TABLAINV[[#This Row],[Cant. UND]]</f>
        <v>0</v>
      </c>
      <c r="T119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0" s="150" t="str">
        <f>IFERROR(IF(MOD(TABLAINV[[#This Row],[C]],2)=0,"PAR","IMPAR"),"Zona")</f>
        <v>IMPAR</v>
      </c>
      <c r="W1190" s="151"/>
      <c r="X1190" s="152">
        <f>IFERROR(IF(TABLAINV[[#This Row],[Cant. UND]]=0,TABLAINV[[#This Row],[PMV]]*TABLAINV[[#This Row],[Conteo Físico]],TABLAINV[[#This Row],[PMV]]*TABLAINV[[#This Row],[Cant. UND]]),0)</f>
        <v>0</v>
      </c>
      <c r="Y1190" s="152">
        <f>IFERROR(ABS(TABLAINV[[#This Row],[PMV]]*TABLAINV[[#This Row],[Diferencia]]),0)</f>
        <v>0</v>
      </c>
      <c r="Z1190" s="153">
        <f>IFERROR(VLOOKUP(TABLAINV[[#This Row],[Codigo Estado]],unds!O:P,2,0),"PEND.")</f>
        <v>2002</v>
      </c>
      <c r="AA1190" s="153" t="str">
        <f t="shared" si="61"/>
        <v>CD09</v>
      </c>
      <c r="AB1190" s="159">
        <f t="shared" ca="1" si="62"/>
        <v>45828</v>
      </c>
    </row>
    <row r="1191" spans="1:28" s="156" customFormat="1" ht="24" customHeight="1" x14ac:dyDescent="0.2">
      <c r="A1191" s="157" t="str">
        <f t="shared" si="60"/>
        <v>MRC01</v>
      </c>
      <c r="B1191" s="145" t="str">
        <f>IF(TABLAINV[[#This Row],[Z]]="","",D1191&amp;"."&amp;TEXT(E1191,"000")&amp;"."&amp;TEXT(F1191,"000")&amp;"."&amp;TEXT(G1191,"000"))</f>
        <v>MR.C01.231.001</v>
      </c>
      <c r="C1191" s="146"/>
      <c r="D1191" s="147" t="s">
        <v>95</v>
      </c>
      <c r="E1191" s="147" t="s">
        <v>96</v>
      </c>
      <c r="F1191" s="147">
        <v>231</v>
      </c>
      <c r="G1191" s="147">
        <v>1</v>
      </c>
      <c r="H1191" s="147">
        <v>531596007</v>
      </c>
      <c r="I1191" s="147" t="s">
        <v>411</v>
      </c>
      <c r="J1191" s="158">
        <v>10</v>
      </c>
      <c r="K1191" s="147" t="s">
        <v>71</v>
      </c>
      <c r="L1191" s="148" t="s">
        <v>108</v>
      </c>
      <c r="M1191" s="147" t="s">
        <v>99</v>
      </c>
      <c r="N1191" s="146" t="s">
        <v>91</v>
      </c>
      <c r="O1191" s="146">
        <v>10</v>
      </c>
      <c r="P1191" s="148">
        <v>10</v>
      </c>
      <c r="Q1191" s="148"/>
      <c r="R1191" s="147"/>
      <c r="S1191" s="149">
        <f>TABLAINV[[#This Row],[Conteo Físico]]-TABLAINV[[#This Row],[Cant. UND]]</f>
        <v>0</v>
      </c>
      <c r="T119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1" s="150" t="str">
        <f>IFERROR(IF(MOD(TABLAINV[[#This Row],[C]],2)=0,"PAR","IMPAR"),"Zona")</f>
        <v>IMPAR</v>
      </c>
      <c r="W1191" s="151"/>
      <c r="X1191" s="152">
        <f>IFERROR(IF(TABLAINV[[#This Row],[Cant. UND]]=0,TABLAINV[[#This Row],[PMV]]*TABLAINV[[#This Row],[Conteo Físico]],TABLAINV[[#This Row],[PMV]]*TABLAINV[[#This Row],[Cant. UND]]),0)</f>
        <v>0</v>
      </c>
      <c r="Y1191" s="152">
        <f>IFERROR(ABS(TABLAINV[[#This Row],[PMV]]*TABLAINV[[#This Row],[Diferencia]]),0)</f>
        <v>0</v>
      </c>
      <c r="Z1191" s="153">
        <f>IFERROR(VLOOKUP(TABLAINV[[#This Row],[Codigo Estado]],unds!O:P,2,0),"PEND.")</f>
        <v>2002</v>
      </c>
      <c r="AA1191" s="153" t="str">
        <f t="shared" si="61"/>
        <v>CD09</v>
      </c>
      <c r="AB1191" s="159">
        <f t="shared" ca="1" si="62"/>
        <v>45828</v>
      </c>
    </row>
    <row r="1192" spans="1:28" s="156" customFormat="1" ht="24" customHeight="1" x14ac:dyDescent="0.2">
      <c r="A1192" s="157" t="str">
        <f t="shared" si="60"/>
        <v>MRC01</v>
      </c>
      <c r="B1192" s="145" t="str">
        <f>IF(TABLAINV[[#This Row],[Z]]="","",D1192&amp;"."&amp;TEXT(E1192,"000")&amp;"."&amp;TEXT(F1192,"000")&amp;"."&amp;TEXT(G1192,"000"))</f>
        <v>MR.C01.231.001</v>
      </c>
      <c r="C1192" s="146"/>
      <c r="D1192" s="147" t="s">
        <v>95</v>
      </c>
      <c r="E1192" s="147" t="s">
        <v>96</v>
      </c>
      <c r="F1192" s="147">
        <v>231</v>
      </c>
      <c r="G1192" s="147">
        <v>1</v>
      </c>
      <c r="H1192" s="147">
        <v>531596007</v>
      </c>
      <c r="I1192" s="147" t="s">
        <v>411</v>
      </c>
      <c r="J1192" s="158">
        <v>10</v>
      </c>
      <c r="K1192" s="147" t="s">
        <v>71</v>
      </c>
      <c r="L1192" s="148" t="s">
        <v>108</v>
      </c>
      <c r="M1192" s="147" t="s">
        <v>99</v>
      </c>
      <c r="N1192" s="146" t="s">
        <v>91</v>
      </c>
      <c r="O1192" s="146">
        <v>10</v>
      </c>
      <c r="P1192" s="148">
        <v>10</v>
      </c>
      <c r="Q1192" s="148"/>
      <c r="R1192" s="147"/>
      <c r="S1192" s="149">
        <f>TABLAINV[[#This Row],[Conteo Físico]]-TABLAINV[[#This Row],[Cant. UND]]</f>
        <v>0</v>
      </c>
      <c r="T119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2" s="150" t="str">
        <f>IFERROR(IF(MOD(TABLAINV[[#This Row],[C]],2)=0,"PAR","IMPAR"),"Zona")</f>
        <v>IMPAR</v>
      </c>
      <c r="W1192" s="151"/>
      <c r="X1192" s="152">
        <f>IFERROR(IF(TABLAINV[[#This Row],[Cant. UND]]=0,TABLAINV[[#This Row],[PMV]]*TABLAINV[[#This Row],[Conteo Físico]],TABLAINV[[#This Row],[PMV]]*TABLAINV[[#This Row],[Cant. UND]]),0)</f>
        <v>0</v>
      </c>
      <c r="Y1192" s="152">
        <f>IFERROR(ABS(TABLAINV[[#This Row],[PMV]]*TABLAINV[[#This Row],[Diferencia]]),0)</f>
        <v>0</v>
      </c>
      <c r="Z1192" s="153">
        <f>IFERROR(VLOOKUP(TABLAINV[[#This Row],[Codigo Estado]],unds!O:P,2,0),"PEND.")</f>
        <v>2002</v>
      </c>
      <c r="AA1192" s="153" t="str">
        <f t="shared" si="61"/>
        <v>CD09</v>
      </c>
      <c r="AB1192" s="159">
        <f t="shared" ca="1" si="62"/>
        <v>45828</v>
      </c>
    </row>
    <row r="1193" spans="1:28" s="156" customFormat="1" ht="24" customHeight="1" x14ac:dyDescent="0.2">
      <c r="A1193" s="157" t="str">
        <f t="shared" si="60"/>
        <v>MRC01</v>
      </c>
      <c r="B1193" s="145" t="str">
        <f>IF(TABLAINV[[#This Row],[Z]]="","",D1193&amp;"."&amp;TEXT(E1193,"000")&amp;"."&amp;TEXT(F1193,"000")&amp;"."&amp;TEXT(G1193,"000"))</f>
        <v>MR.C01.231.001</v>
      </c>
      <c r="C1193" s="146"/>
      <c r="D1193" s="147" t="s">
        <v>95</v>
      </c>
      <c r="E1193" s="147" t="s">
        <v>96</v>
      </c>
      <c r="F1193" s="147">
        <v>231</v>
      </c>
      <c r="G1193" s="147">
        <v>1</v>
      </c>
      <c r="H1193" s="147">
        <v>531596007</v>
      </c>
      <c r="I1193" s="147" t="s">
        <v>411</v>
      </c>
      <c r="J1193" s="158">
        <v>10</v>
      </c>
      <c r="K1193" s="147" t="s">
        <v>71</v>
      </c>
      <c r="L1193" s="148" t="s">
        <v>108</v>
      </c>
      <c r="M1193" s="147" t="s">
        <v>99</v>
      </c>
      <c r="N1193" s="146" t="s">
        <v>91</v>
      </c>
      <c r="O1193" s="146">
        <v>10</v>
      </c>
      <c r="P1193" s="148">
        <v>10</v>
      </c>
      <c r="Q1193" s="148"/>
      <c r="R1193" s="147"/>
      <c r="S1193" s="149">
        <f>TABLAINV[[#This Row],[Conteo Físico]]-TABLAINV[[#This Row],[Cant. UND]]</f>
        <v>0</v>
      </c>
      <c r="T119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3" s="150" t="str">
        <f>IFERROR(IF(MOD(TABLAINV[[#This Row],[C]],2)=0,"PAR","IMPAR"),"Zona")</f>
        <v>IMPAR</v>
      </c>
      <c r="W1193" s="151"/>
      <c r="X1193" s="152">
        <f>IFERROR(IF(TABLAINV[[#This Row],[Cant. UND]]=0,TABLAINV[[#This Row],[PMV]]*TABLAINV[[#This Row],[Conteo Físico]],TABLAINV[[#This Row],[PMV]]*TABLAINV[[#This Row],[Cant. UND]]),0)</f>
        <v>0</v>
      </c>
      <c r="Y1193" s="152">
        <f>IFERROR(ABS(TABLAINV[[#This Row],[PMV]]*TABLAINV[[#This Row],[Diferencia]]),0)</f>
        <v>0</v>
      </c>
      <c r="Z1193" s="153">
        <f>IFERROR(VLOOKUP(TABLAINV[[#This Row],[Codigo Estado]],unds!O:P,2,0),"PEND.")</f>
        <v>2002</v>
      </c>
      <c r="AA1193" s="153" t="str">
        <f t="shared" si="61"/>
        <v>CD09</v>
      </c>
      <c r="AB1193" s="159">
        <f t="shared" ca="1" si="62"/>
        <v>45828</v>
      </c>
    </row>
    <row r="1194" spans="1:28" s="156" customFormat="1" ht="24" customHeight="1" x14ac:dyDescent="0.2">
      <c r="A1194" s="157" t="str">
        <f t="shared" si="60"/>
        <v>MRC01</v>
      </c>
      <c r="B1194" s="145" t="str">
        <f>IF(TABLAINV[[#This Row],[Z]]="","",D1194&amp;"."&amp;TEXT(E1194,"000")&amp;"."&amp;TEXT(F1194,"000")&amp;"."&amp;TEXT(G1194,"000"))</f>
        <v>MR.C01.231.001</v>
      </c>
      <c r="C1194" s="146"/>
      <c r="D1194" s="147" t="s">
        <v>95</v>
      </c>
      <c r="E1194" s="147" t="s">
        <v>96</v>
      </c>
      <c r="F1194" s="147">
        <v>231</v>
      </c>
      <c r="G1194" s="147">
        <v>1</v>
      </c>
      <c r="H1194" s="147">
        <v>531596007</v>
      </c>
      <c r="I1194" s="147" t="s">
        <v>411</v>
      </c>
      <c r="J1194" s="158">
        <v>10</v>
      </c>
      <c r="K1194" s="147" t="s">
        <v>71</v>
      </c>
      <c r="L1194" s="148" t="s">
        <v>108</v>
      </c>
      <c r="M1194" s="147" t="s">
        <v>99</v>
      </c>
      <c r="N1194" s="146" t="s">
        <v>91</v>
      </c>
      <c r="O1194" s="146">
        <v>10</v>
      </c>
      <c r="P1194" s="148">
        <v>10</v>
      </c>
      <c r="Q1194" s="148"/>
      <c r="R1194" s="147"/>
      <c r="S1194" s="149">
        <f>TABLAINV[[#This Row],[Conteo Físico]]-TABLAINV[[#This Row],[Cant. UND]]</f>
        <v>0</v>
      </c>
      <c r="T119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4" s="150" t="str">
        <f>IFERROR(IF(MOD(TABLAINV[[#This Row],[C]],2)=0,"PAR","IMPAR"),"Zona")</f>
        <v>IMPAR</v>
      </c>
      <c r="W1194" s="151"/>
      <c r="X1194" s="152">
        <f>IFERROR(IF(TABLAINV[[#This Row],[Cant. UND]]=0,TABLAINV[[#This Row],[PMV]]*TABLAINV[[#This Row],[Conteo Físico]],TABLAINV[[#This Row],[PMV]]*TABLAINV[[#This Row],[Cant. UND]]),0)</f>
        <v>0</v>
      </c>
      <c r="Y1194" s="152">
        <f>IFERROR(ABS(TABLAINV[[#This Row],[PMV]]*TABLAINV[[#This Row],[Diferencia]]),0)</f>
        <v>0</v>
      </c>
      <c r="Z1194" s="153">
        <f>IFERROR(VLOOKUP(TABLAINV[[#This Row],[Codigo Estado]],unds!O:P,2,0),"PEND.")</f>
        <v>2002</v>
      </c>
      <c r="AA1194" s="153" t="str">
        <f t="shared" si="61"/>
        <v>CD09</v>
      </c>
      <c r="AB1194" s="159">
        <f t="shared" ca="1" si="62"/>
        <v>45828</v>
      </c>
    </row>
    <row r="1195" spans="1:28" s="156" customFormat="1" ht="24" customHeight="1" x14ac:dyDescent="0.2">
      <c r="A1195" s="157" t="str">
        <f t="shared" si="60"/>
        <v>MRC01</v>
      </c>
      <c r="B1195" s="145" t="str">
        <f>IF(TABLAINV[[#This Row],[Z]]="","",D1195&amp;"."&amp;TEXT(E1195,"000")&amp;"."&amp;TEXT(F1195,"000")&amp;"."&amp;TEXT(G1195,"000"))</f>
        <v>MR.C01.231.001</v>
      </c>
      <c r="C1195" s="146"/>
      <c r="D1195" s="147" t="s">
        <v>95</v>
      </c>
      <c r="E1195" s="147" t="s">
        <v>96</v>
      </c>
      <c r="F1195" s="147">
        <v>231</v>
      </c>
      <c r="G1195" s="147">
        <v>1</v>
      </c>
      <c r="H1195" s="147">
        <v>565768</v>
      </c>
      <c r="I1195" s="147" t="s">
        <v>412</v>
      </c>
      <c r="J1195" s="158">
        <v>6</v>
      </c>
      <c r="K1195" s="147" t="s">
        <v>71</v>
      </c>
      <c r="L1195" s="148" t="s">
        <v>115</v>
      </c>
      <c r="M1195" s="147" t="s">
        <v>99</v>
      </c>
      <c r="N1195" s="146" t="s">
        <v>91</v>
      </c>
      <c r="O1195" s="146">
        <v>6</v>
      </c>
      <c r="P1195" s="148">
        <v>6</v>
      </c>
      <c r="Q1195" s="148"/>
      <c r="R1195" s="147"/>
      <c r="S1195" s="149">
        <f>TABLAINV[[#This Row],[Conteo Físico]]-TABLAINV[[#This Row],[Cant. UND]]</f>
        <v>0</v>
      </c>
      <c r="T119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5" s="150" t="str">
        <f>IFERROR(IF(MOD(TABLAINV[[#This Row],[C]],2)=0,"PAR","IMPAR"),"Zona")</f>
        <v>IMPAR</v>
      </c>
      <c r="W1195" s="151"/>
      <c r="X1195" s="152">
        <f>IFERROR(IF(TABLAINV[[#This Row],[Cant. UND]]=0,TABLAINV[[#This Row],[PMV]]*TABLAINV[[#This Row],[Conteo Físico]],TABLAINV[[#This Row],[PMV]]*TABLAINV[[#This Row],[Cant. UND]]),0)</f>
        <v>0</v>
      </c>
      <c r="Y1195" s="152">
        <f>IFERROR(ABS(TABLAINV[[#This Row],[PMV]]*TABLAINV[[#This Row],[Diferencia]]),0)</f>
        <v>0</v>
      </c>
      <c r="Z1195" s="153">
        <f>IFERROR(VLOOKUP(TABLAINV[[#This Row],[Codigo Estado]],unds!O:P,2,0),"PEND.")</f>
        <v>2002</v>
      </c>
      <c r="AA1195" s="153" t="str">
        <f t="shared" si="61"/>
        <v>CD09</v>
      </c>
      <c r="AB1195" s="159">
        <f t="shared" ca="1" si="62"/>
        <v>45828</v>
      </c>
    </row>
    <row r="1196" spans="1:28" s="156" customFormat="1" ht="24" customHeight="1" x14ac:dyDescent="0.2">
      <c r="A1196" s="157" t="str">
        <f t="shared" si="60"/>
        <v>MRC01</v>
      </c>
      <c r="B1196" s="145" t="str">
        <f>IF(TABLAINV[[#This Row],[Z]]="","",D1196&amp;"."&amp;TEXT(E1196,"000")&amp;"."&amp;TEXT(F1196,"000")&amp;"."&amp;TEXT(G1196,"000"))</f>
        <v>MR.C01.231.001</v>
      </c>
      <c r="C1196" s="146"/>
      <c r="D1196" s="147" t="s">
        <v>95</v>
      </c>
      <c r="E1196" s="147" t="s">
        <v>96</v>
      </c>
      <c r="F1196" s="147">
        <v>231</v>
      </c>
      <c r="G1196" s="147">
        <v>1</v>
      </c>
      <c r="H1196" s="147">
        <v>565851</v>
      </c>
      <c r="I1196" s="147" t="s">
        <v>413</v>
      </c>
      <c r="J1196" s="158">
        <v>8</v>
      </c>
      <c r="K1196" s="147" t="s">
        <v>71</v>
      </c>
      <c r="L1196" s="148" t="s">
        <v>145</v>
      </c>
      <c r="M1196" s="147" t="s">
        <v>99</v>
      </c>
      <c r="N1196" s="146" t="s">
        <v>91</v>
      </c>
      <c r="O1196" s="146">
        <v>8</v>
      </c>
      <c r="P1196" s="148">
        <v>8</v>
      </c>
      <c r="Q1196" s="148"/>
      <c r="R1196" s="147"/>
      <c r="S1196" s="149">
        <f>TABLAINV[[#This Row],[Conteo Físico]]-TABLAINV[[#This Row],[Cant. UND]]</f>
        <v>0</v>
      </c>
      <c r="T119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6" s="150" t="str">
        <f>IFERROR(IF(MOD(TABLAINV[[#This Row],[C]],2)=0,"PAR","IMPAR"),"Zona")</f>
        <v>IMPAR</v>
      </c>
      <c r="W1196" s="151"/>
      <c r="X1196" s="152">
        <f>IFERROR(IF(TABLAINV[[#This Row],[Cant. UND]]=0,TABLAINV[[#This Row],[PMV]]*TABLAINV[[#This Row],[Conteo Físico]],TABLAINV[[#This Row],[PMV]]*TABLAINV[[#This Row],[Cant. UND]]),0)</f>
        <v>0</v>
      </c>
      <c r="Y1196" s="152">
        <f>IFERROR(ABS(TABLAINV[[#This Row],[PMV]]*TABLAINV[[#This Row],[Diferencia]]),0)</f>
        <v>0</v>
      </c>
      <c r="Z1196" s="153">
        <f>IFERROR(VLOOKUP(TABLAINV[[#This Row],[Codigo Estado]],unds!O:P,2,0),"PEND.")</f>
        <v>2002</v>
      </c>
      <c r="AA1196" s="153" t="str">
        <f t="shared" si="61"/>
        <v>CD09</v>
      </c>
      <c r="AB1196" s="159">
        <f t="shared" ca="1" si="62"/>
        <v>45828</v>
      </c>
    </row>
    <row r="1197" spans="1:28" s="156" customFormat="1" ht="24" customHeight="1" x14ac:dyDescent="0.2">
      <c r="A1197" s="157" t="str">
        <f t="shared" si="60"/>
        <v>MRC01</v>
      </c>
      <c r="B1197" s="145" t="str">
        <f>IF(TABLAINV[[#This Row],[Z]]="","",D1197&amp;"."&amp;TEXT(E1197,"000")&amp;"."&amp;TEXT(F1197,"000")&amp;"."&amp;TEXT(G1197,"000"))</f>
        <v>MR.C01.231.001</v>
      </c>
      <c r="C1197" s="146"/>
      <c r="D1197" s="147" t="s">
        <v>95</v>
      </c>
      <c r="E1197" s="147" t="s">
        <v>96</v>
      </c>
      <c r="F1197" s="147">
        <v>231</v>
      </c>
      <c r="G1197" s="147">
        <v>1</v>
      </c>
      <c r="H1197" s="147">
        <v>713013</v>
      </c>
      <c r="I1197" s="147" t="s">
        <v>414</v>
      </c>
      <c r="J1197" s="158">
        <v>6</v>
      </c>
      <c r="K1197" s="147" t="s">
        <v>71</v>
      </c>
      <c r="L1197" s="148" t="s">
        <v>117</v>
      </c>
      <c r="M1197" s="147" t="s">
        <v>99</v>
      </c>
      <c r="N1197" s="146" t="s">
        <v>91</v>
      </c>
      <c r="O1197" s="146">
        <v>6</v>
      </c>
      <c r="P1197" s="148">
        <v>6</v>
      </c>
      <c r="Q1197" s="148"/>
      <c r="R1197" s="147"/>
      <c r="S1197" s="149">
        <f>TABLAINV[[#This Row],[Conteo Físico]]-TABLAINV[[#This Row],[Cant. UND]]</f>
        <v>0</v>
      </c>
      <c r="T119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7" s="150" t="str">
        <f>IFERROR(IF(MOD(TABLAINV[[#This Row],[C]],2)=0,"PAR","IMPAR"),"Zona")</f>
        <v>IMPAR</v>
      </c>
      <c r="W1197" s="151"/>
      <c r="X1197" s="152">
        <f>IFERROR(IF(TABLAINV[[#This Row],[Cant. UND]]=0,TABLAINV[[#This Row],[PMV]]*TABLAINV[[#This Row],[Conteo Físico]],TABLAINV[[#This Row],[PMV]]*TABLAINV[[#This Row],[Cant. UND]]),0)</f>
        <v>0</v>
      </c>
      <c r="Y1197" s="152">
        <f>IFERROR(ABS(TABLAINV[[#This Row],[PMV]]*TABLAINV[[#This Row],[Diferencia]]),0)</f>
        <v>0</v>
      </c>
      <c r="Z1197" s="153">
        <f>IFERROR(VLOOKUP(TABLAINV[[#This Row],[Codigo Estado]],unds!O:P,2,0),"PEND.")</f>
        <v>2002</v>
      </c>
      <c r="AA1197" s="153" t="str">
        <f t="shared" si="61"/>
        <v>CD09</v>
      </c>
      <c r="AB1197" s="159">
        <f t="shared" ca="1" si="62"/>
        <v>45828</v>
      </c>
    </row>
    <row r="1198" spans="1:28" s="156" customFormat="1" ht="24" customHeight="1" x14ac:dyDescent="0.2">
      <c r="A1198" s="157" t="str">
        <f t="shared" si="60"/>
        <v>MRC01</v>
      </c>
      <c r="B1198" s="145" t="str">
        <f>IF(TABLAINV[[#This Row],[Z]]="","",D1198&amp;"."&amp;TEXT(E1198,"000")&amp;"."&amp;TEXT(F1198,"000")&amp;"."&amp;TEXT(G1198,"000"))</f>
        <v>MR.C01.231.001</v>
      </c>
      <c r="C1198" s="146"/>
      <c r="D1198" s="147" t="s">
        <v>95</v>
      </c>
      <c r="E1198" s="147" t="s">
        <v>96</v>
      </c>
      <c r="F1198" s="147">
        <v>231</v>
      </c>
      <c r="G1198" s="147">
        <v>1</v>
      </c>
      <c r="H1198" s="147">
        <v>714170</v>
      </c>
      <c r="I1198" s="147" t="s">
        <v>415</v>
      </c>
      <c r="J1198" s="158">
        <v>2</v>
      </c>
      <c r="K1198" s="147" t="s">
        <v>71</v>
      </c>
      <c r="L1198" s="148" t="s">
        <v>99</v>
      </c>
      <c r="M1198" s="147" t="s">
        <v>99</v>
      </c>
      <c r="N1198" s="146" t="s">
        <v>91</v>
      </c>
      <c r="O1198" s="146">
        <v>2</v>
      </c>
      <c r="P1198" s="148">
        <v>2</v>
      </c>
      <c r="Q1198" s="148"/>
      <c r="R1198" s="147"/>
      <c r="S1198" s="149">
        <f>TABLAINV[[#This Row],[Conteo Físico]]-TABLAINV[[#This Row],[Cant. UND]]</f>
        <v>0</v>
      </c>
      <c r="T119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8" s="150" t="str">
        <f>IFERROR(IF(MOD(TABLAINV[[#This Row],[C]],2)=0,"PAR","IMPAR"),"Zona")</f>
        <v>IMPAR</v>
      </c>
      <c r="W1198" s="151"/>
      <c r="X1198" s="152">
        <f>IFERROR(IF(TABLAINV[[#This Row],[Cant. UND]]=0,TABLAINV[[#This Row],[PMV]]*TABLAINV[[#This Row],[Conteo Físico]],TABLAINV[[#This Row],[PMV]]*TABLAINV[[#This Row],[Cant. UND]]),0)</f>
        <v>0</v>
      </c>
      <c r="Y1198" s="152">
        <f>IFERROR(ABS(TABLAINV[[#This Row],[PMV]]*TABLAINV[[#This Row],[Diferencia]]),0)</f>
        <v>0</v>
      </c>
      <c r="Z1198" s="153">
        <f>IFERROR(VLOOKUP(TABLAINV[[#This Row],[Codigo Estado]],unds!O:P,2,0),"PEND.")</f>
        <v>2002</v>
      </c>
      <c r="AA1198" s="153" t="str">
        <f t="shared" si="61"/>
        <v>CD09</v>
      </c>
      <c r="AB1198" s="159">
        <f t="shared" ca="1" si="62"/>
        <v>45828</v>
      </c>
    </row>
    <row r="1199" spans="1:28" s="156" customFormat="1" ht="24" customHeight="1" x14ac:dyDescent="0.2">
      <c r="A1199" s="157" t="str">
        <f t="shared" si="60"/>
        <v>MRC01</v>
      </c>
      <c r="B1199" s="145" t="str">
        <f>IF(TABLAINV[[#This Row],[Z]]="","",D1199&amp;"."&amp;TEXT(E1199,"000")&amp;"."&amp;TEXT(F1199,"000")&amp;"."&amp;TEXT(G1199,"000"))</f>
        <v>MR.C01.231.001</v>
      </c>
      <c r="C1199" s="146"/>
      <c r="D1199" s="147" t="s">
        <v>95</v>
      </c>
      <c r="E1199" s="147" t="s">
        <v>96</v>
      </c>
      <c r="F1199" s="147">
        <v>231</v>
      </c>
      <c r="G1199" s="147">
        <v>1</v>
      </c>
      <c r="H1199" s="147">
        <v>733539</v>
      </c>
      <c r="I1199" s="147" t="s">
        <v>349</v>
      </c>
      <c r="J1199" s="158">
        <v>1</v>
      </c>
      <c r="K1199" s="147" t="s">
        <v>71</v>
      </c>
      <c r="L1199" s="148" t="s">
        <v>115</v>
      </c>
      <c r="M1199" s="147" t="s">
        <v>99</v>
      </c>
      <c r="N1199" s="146" t="s">
        <v>91</v>
      </c>
      <c r="O1199" s="146">
        <v>1</v>
      </c>
      <c r="P1199" s="148">
        <v>1</v>
      </c>
      <c r="Q1199" s="148"/>
      <c r="R1199" s="147"/>
      <c r="S1199" s="149">
        <f>TABLAINV[[#This Row],[Conteo Físico]]-TABLAINV[[#This Row],[Cant. UND]]</f>
        <v>0</v>
      </c>
      <c r="T119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9" s="150" t="str">
        <f>IFERROR(IF(MOD(TABLAINV[[#This Row],[C]],2)=0,"PAR","IMPAR"),"Zona")</f>
        <v>IMPAR</v>
      </c>
      <c r="W1199" s="151"/>
      <c r="X1199" s="152">
        <f>IFERROR(IF(TABLAINV[[#This Row],[Cant. UND]]=0,TABLAINV[[#This Row],[PMV]]*TABLAINV[[#This Row],[Conteo Físico]],TABLAINV[[#This Row],[PMV]]*TABLAINV[[#This Row],[Cant. UND]]),0)</f>
        <v>0</v>
      </c>
      <c r="Y1199" s="152">
        <f>IFERROR(ABS(TABLAINV[[#This Row],[PMV]]*TABLAINV[[#This Row],[Diferencia]]),0)</f>
        <v>0</v>
      </c>
      <c r="Z1199" s="153">
        <f>IFERROR(VLOOKUP(TABLAINV[[#This Row],[Codigo Estado]],unds!O:P,2,0),"PEND.")</f>
        <v>2002</v>
      </c>
      <c r="AA1199" s="153" t="str">
        <f t="shared" si="61"/>
        <v>CD09</v>
      </c>
      <c r="AB1199" s="159">
        <f t="shared" ca="1" si="62"/>
        <v>45828</v>
      </c>
    </row>
    <row r="1200" spans="1:28" s="156" customFormat="1" ht="24" customHeight="1" x14ac:dyDescent="0.2">
      <c r="A1200" s="157" t="str">
        <f t="shared" si="60"/>
        <v>MRC01</v>
      </c>
      <c r="B1200" s="145" t="str">
        <f>IF(TABLAINV[[#This Row],[Z]]="","",D1200&amp;"."&amp;TEXT(E1200,"000")&amp;"."&amp;TEXT(F1200,"000")&amp;"."&amp;TEXT(G1200,"000"))</f>
        <v>MR.C01.231.001</v>
      </c>
      <c r="C1200" s="146"/>
      <c r="D1200" s="147" t="s">
        <v>95</v>
      </c>
      <c r="E1200" s="147" t="s">
        <v>96</v>
      </c>
      <c r="F1200" s="147">
        <v>231</v>
      </c>
      <c r="G1200" s="147">
        <v>1</v>
      </c>
      <c r="H1200" s="147">
        <v>734694</v>
      </c>
      <c r="I1200" s="147" t="s">
        <v>416</v>
      </c>
      <c r="J1200" s="158">
        <v>4</v>
      </c>
      <c r="K1200" s="147" t="s">
        <v>71</v>
      </c>
      <c r="L1200" s="148" t="s">
        <v>244</v>
      </c>
      <c r="M1200" s="147" t="s">
        <v>99</v>
      </c>
      <c r="N1200" s="146" t="s">
        <v>91</v>
      </c>
      <c r="O1200" s="146">
        <v>4</v>
      </c>
      <c r="P1200" s="148">
        <v>4</v>
      </c>
      <c r="Q1200" s="148"/>
      <c r="R1200" s="147"/>
      <c r="S1200" s="149">
        <f>TABLAINV[[#This Row],[Conteo Físico]]-TABLAINV[[#This Row],[Cant. UND]]</f>
        <v>0</v>
      </c>
      <c r="T120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0" s="150" t="str">
        <f>IFERROR(IF(MOD(TABLAINV[[#This Row],[C]],2)=0,"PAR","IMPAR"),"Zona")</f>
        <v>IMPAR</v>
      </c>
      <c r="W1200" s="151"/>
      <c r="X1200" s="152">
        <f>IFERROR(IF(TABLAINV[[#This Row],[Cant. UND]]=0,TABLAINV[[#This Row],[PMV]]*TABLAINV[[#This Row],[Conteo Físico]],TABLAINV[[#This Row],[PMV]]*TABLAINV[[#This Row],[Cant. UND]]),0)</f>
        <v>0</v>
      </c>
      <c r="Y1200" s="152">
        <f>IFERROR(ABS(TABLAINV[[#This Row],[PMV]]*TABLAINV[[#This Row],[Diferencia]]),0)</f>
        <v>0</v>
      </c>
      <c r="Z1200" s="153">
        <f>IFERROR(VLOOKUP(TABLAINV[[#This Row],[Codigo Estado]],unds!O:P,2,0),"PEND.")</f>
        <v>2002</v>
      </c>
      <c r="AA1200" s="153" t="str">
        <f t="shared" si="61"/>
        <v>CD09</v>
      </c>
      <c r="AB1200" s="159">
        <f t="shared" ca="1" si="62"/>
        <v>45828</v>
      </c>
    </row>
    <row r="1201" spans="1:28" s="156" customFormat="1" ht="24" customHeight="1" x14ac:dyDescent="0.2">
      <c r="A1201" s="157" t="str">
        <f t="shared" si="60"/>
        <v>MRC01</v>
      </c>
      <c r="B1201" s="145" t="str">
        <f>IF(TABLAINV[[#This Row],[Z]]="","",D1201&amp;"."&amp;TEXT(E1201,"000")&amp;"."&amp;TEXT(F1201,"000")&amp;"."&amp;TEXT(G1201,"000"))</f>
        <v>MR.C01.231.001</v>
      </c>
      <c r="C1201" s="146"/>
      <c r="D1201" s="147" t="s">
        <v>95</v>
      </c>
      <c r="E1201" s="147" t="s">
        <v>96</v>
      </c>
      <c r="F1201" s="147">
        <v>231</v>
      </c>
      <c r="G1201" s="147">
        <v>1</v>
      </c>
      <c r="H1201" s="147">
        <v>735373006</v>
      </c>
      <c r="I1201" s="147" t="s">
        <v>210</v>
      </c>
      <c r="J1201" s="158">
        <v>1</v>
      </c>
      <c r="K1201" s="147" t="s">
        <v>71</v>
      </c>
      <c r="L1201" s="148" t="s">
        <v>113</v>
      </c>
      <c r="M1201" s="147" t="s">
        <v>99</v>
      </c>
      <c r="N1201" s="146" t="s">
        <v>91</v>
      </c>
      <c r="O1201" s="146">
        <v>1</v>
      </c>
      <c r="P1201" s="148">
        <v>1</v>
      </c>
      <c r="Q1201" s="148"/>
      <c r="R1201" s="147"/>
      <c r="S1201" s="149">
        <f>TABLAINV[[#This Row],[Conteo Físico]]-TABLAINV[[#This Row],[Cant. UND]]</f>
        <v>0</v>
      </c>
      <c r="T120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1" s="150" t="str">
        <f>IFERROR(IF(MOD(TABLAINV[[#This Row],[C]],2)=0,"PAR","IMPAR"),"Zona")</f>
        <v>IMPAR</v>
      </c>
      <c r="W1201" s="151"/>
      <c r="X1201" s="152">
        <f>IFERROR(IF(TABLAINV[[#This Row],[Cant. UND]]=0,TABLAINV[[#This Row],[PMV]]*TABLAINV[[#This Row],[Conteo Físico]],TABLAINV[[#This Row],[PMV]]*TABLAINV[[#This Row],[Cant. UND]]),0)</f>
        <v>0</v>
      </c>
      <c r="Y1201" s="152">
        <f>IFERROR(ABS(TABLAINV[[#This Row],[PMV]]*TABLAINV[[#This Row],[Diferencia]]),0)</f>
        <v>0</v>
      </c>
      <c r="Z1201" s="153">
        <f>IFERROR(VLOOKUP(TABLAINV[[#This Row],[Codigo Estado]],unds!O:P,2,0),"PEND.")</f>
        <v>2002</v>
      </c>
      <c r="AA1201" s="153" t="str">
        <f t="shared" si="61"/>
        <v>CD09</v>
      </c>
      <c r="AB1201" s="159">
        <f t="shared" ca="1" si="62"/>
        <v>45828</v>
      </c>
    </row>
    <row r="1202" spans="1:28" s="156" customFormat="1" ht="24" customHeight="1" x14ac:dyDescent="0.2">
      <c r="A1202" s="157" t="str">
        <f t="shared" si="60"/>
        <v>MRC01</v>
      </c>
      <c r="B1202" s="145" t="str">
        <f>IF(TABLAINV[[#This Row],[Z]]="","",D1202&amp;"."&amp;TEXT(E1202,"000")&amp;"."&amp;TEXT(F1202,"000")&amp;"."&amp;TEXT(G1202,"000"))</f>
        <v>MR.C01.231.001</v>
      </c>
      <c r="C1202" s="146"/>
      <c r="D1202" s="147" t="s">
        <v>95</v>
      </c>
      <c r="E1202" s="147" t="s">
        <v>96</v>
      </c>
      <c r="F1202" s="147">
        <v>231</v>
      </c>
      <c r="G1202" s="147">
        <v>1</v>
      </c>
      <c r="H1202" s="147">
        <v>753538008</v>
      </c>
      <c r="I1202" s="147" t="s">
        <v>417</v>
      </c>
      <c r="J1202" s="158">
        <v>24</v>
      </c>
      <c r="K1202" s="147" t="s">
        <v>71</v>
      </c>
      <c r="L1202" s="148" t="s">
        <v>98</v>
      </c>
      <c r="M1202" s="147" t="s">
        <v>99</v>
      </c>
      <c r="N1202" s="146" t="s">
        <v>91</v>
      </c>
      <c r="O1202" s="146">
        <v>24</v>
      </c>
      <c r="P1202" s="148">
        <v>24</v>
      </c>
      <c r="Q1202" s="148"/>
      <c r="R1202" s="147"/>
      <c r="S1202" s="149">
        <f>TABLAINV[[#This Row],[Conteo Físico]]-TABLAINV[[#This Row],[Cant. UND]]</f>
        <v>0</v>
      </c>
      <c r="T120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2" s="150" t="str">
        <f>IFERROR(IF(MOD(TABLAINV[[#This Row],[C]],2)=0,"PAR","IMPAR"),"Zona")</f>
        <v>IMPAR</v>
      </c>
      <c r="W1202" s="151"/>
      <c r="X1202" s="152">
        <f>IFERROR(IF(TABLAINV[[#This Row],[Cant. UND]]=0,TABLAINV[[#This Row],[PMV]]*TABLAINV[[#This Row],[Conteo Físico]],TABLAINV[[#This Row],[PMV]]*TABLAINV[[#This Row],[Cant. UND]]),0)</f>
        <v>0</v>
      </c>
      <c r="Y1202" s="152">
        <f>IFERROR(ABS(TABLAINV[[#This Row],[PMV]]*TABLAINV[[#This Row],[Diferencia]]),0)</f>
        <v>0</v>
      </c>
      <c r="Z1202" s="153">
        <f>IFERROR(VLOOKUP(TABLAINV[[#This Row],[Codigo Estado]],unds!O:P,2,0),"PEND.")</f>
        <v>2002</v>
      </c>
      <c r="AA1202" s="153" t="str">
        <f t="shared" si="61"/>
        <v>CD09</v>
      </c>
      <c r="AB1202" s="159">
        <f t="shared" ca="1" si="62"/>
        <v>45828</v>
      </c>
    </row>
    <row r="1203" spans="1:28" s="156" customFormat="1" ht="24" customHeight="1" x14ac:dyDescent="0.2">
      <c r="A1203" s="157" t="str">
        <f t="shared" si="60"/>
        <v>MRC01</v>
      </c>
      <c r="B1203" s="145" t="str">
        <f>IF(TABLAINV[[#This Row],[Z]]="","",D1203&amp;"."&amp;TEXT(E1203,"000")&amp;"."&amp;TEXT(F1203,"000")&amp;"."&amp;TEXT(G1203,"000"))</f>
        <v>MR.C01.231.001</v>
      </c>
      <c r="C1203" s="146"/>
      <c r="D1203" s="147" t="s">
        <v>95</v>
      </c>
      <c r="E1203" s="147" t="s">
        <v>96</v>
      </c>
      <c r="F1203" s="147">
        <v>231</v>
      </c>
      <c r="G1203" s="147">
        <v>1</v>
      </c>
      <c r="H1203" s="147">
        <v>753538010</v>
      </c>
      <c r="I1203" s="147" t="s">
        <v>418</v>
      </c>
      <c r="J1203" s="158">
        <v>24</v>
      </c>
      <c r="K1203" s="147" t="s">
        <v>71</v>
      </c>
      <c r="L1203" s="148" t="s">
        <v>98</v>
      </c>
      <c r="M1203" s="147" t="s">
        <v>99</v>
      </c>
      <c r="N1203" s="146" t="s">
        <v>91</v>
      </c>
      <c r="O1203" s="146">
        <v>24</v>
      </c>
      <c r="P1203" s="148">
        <v>24</v>
      </c>
      <c r="Q1203" s="148"/>
      <c r="R1203" s="147"/>
      <c r="S1203" s="149">
        <f>TABLAINV[[#This Row],[Conteo Físico]]-TABLAINV[[#This Row],[Cant. UND]]</f>
        <v>0</v>
      </c>
      <c r="T120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3" s="150" t="str">
        <f>IFERROR(IF(MOD(TABLAINV[[#This Row],[C]],2)=0,"PAR","IMPAR"),"Zona")</f>
        <v>IMPAR</v>
      </c>
      <c r="W1203" s="151"/>
      <c r="X1203" s="152">
        <f>IFERROR(IF(TABLAINV[[#This Row],[Cant. UND]]=0,TABLAINV[[#This Row],[PMV]]*TABLAINV[[#This Row],[Conteo Físico]],TABLAINV[[#This Row],[PMV]]*TABLAINV[[#This Row],[Cant. UND]]),0)</f>
        <v>0</v>
      </c>
      <c r="Y1203" s="152">
        <f>IFERROR(ABS(TABLAINV[[#This Row],[PMV]]*TABLAINV[[#This Row],[Diferencia]]),0)</f>
        <v>0</v>
      </c>
      <c r="Z1203" s="153">
        <f>IFERROR(VLOOKUP(TABLAINV[[#This Row],[Codigo Estado]],unds!O:P,2,0),"PEND.")</f>
        <v>2002</v>
      </c>
      <c r="AA1203" s="153" t="str">
        <f t="shared" si="61"/>
        <v>CD09</v>
      </c>
      <c r="AB1203" s="159">
        <f t="shared" ca="1" si="62"/>
        <v>45828</v>
      </c>
    </row>
    <row r="1204" spans="1:28" s="156" customFormat="1" ht="24" customHeight="1" x14ac:dyDescent="0.2">
      <c r="A1204" s="157" t="str">
        <f t="shared" si="60"/>
        <v>MRC01</v>
      </c>
      <c r="B1204" s="145" t="str">
        <f>IF(TABLAINV[[#This Row],[Z]]="","",D1204&amp;"."&amp;TEXT(E1204,"000")&amp;"."&amp;TEXT(F1204,"000")&amp;"."&amp;TEXT(G1204,"000"))</f>
        <v>MR.C01.231.001</v>
      </c>
      <c r="C1204" s="146"/>
      <c r="D1204" s="147" t="s">
        <v>95</v>
      </c>
      <c r="E1204" s="147" t="s">
        <v>96</v>
      </c>
      <c r="F1204" s="147">
        <v>231</v>
      </c>
      <c r="G1204" s="147">
        <v>1</v>
      </c>
      <c r="H1204" s="147">
        <v>78741</v>
      </c>
      <c r="I1204" s="147" t="s">
        <v>419</v>
      </c>
      <c r="J1204" s="158">
        <v>12</v>
      </c>
      <c r="K1204" s="147" t="s">
        <v>71</v>
      </c>
      <c r="L1204" s="148" t="s">
        <v>115</v>
      </c>
      <c r="M1204" s="147" t="s">
        <v>99</v>
      </c>
      <c r="N1204" s="146" t="s">
        <v>91</v>
      </c>
      <c r="O1204" s="146">
        <v>12</v>
      </c>
      <c r="P1204" s="148">
        <v>12</v>
      </c>
      <c r="Q1204" s="148"/>
      <c r="R1204" s="147"/>
      <c r="S1204" s="149">
        <f>TABLAINV[[#This Row],[Conteo Físico]]-TABLAINV[[#This Row],[Cant. UND]]</f>
        <v>0</v>
      </c>
      <c r="T120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4" s="150" t="str">
        <f>IFERROR(IF(MOD(TABLAINV[[#This Row],[C]],2)=0,"PAR","IMPAR"),"Zona")</f>
        <v>IMPAR</v>
      </c>
      <c r="W1204" s="151"/>
      <c r="X1204" s="152">
        <f>IFERROR(IF(TABLAINV[[#This Row],[Cant. UND]]=0,TABLAINV[[#This Row],[PMV]]*TABLAINV[[#This Row],[Conteo Físico]],TABLAINV[[#This Row],[PMV]]*TABLAINV[[#This Row],[Cant. UND]]),0)</f>
        <v>0</v>
      </c>
      <c r="Y1204" s="152">
        <f>IFERROR(ABS(TABLAINV[[#This Row],[PMV]]*TABLAINV[[#This Row],[Diferencia]]),0)</f>
        <v>0</v>
      </c>
      <c r="Z1204" s="153">
        <f>IFERROR(VLOOKUP(TABLAINV[[#This Row],[Codigo Estado]],unds!O:P,2,0),"PEND.")</f>
        <v>2002</v>
      </c>
      <c r="AA1204" s="153" t="str">
        <f t="shared" si="61"/>
        <v>CD09</v>
      </c>
      <c r="AB1204" s="159">
        <f t="shared" ca="1" si="62"/>
        <v>45828</v>
      </c>
    </row>
    <row r="1205" spans="1:28" s="156" customFormat="1" ht="24" customHeight="1" x14ac:dyDescent="0.2">
      <c r="A1205" s="157" t="str">
        <f t="shared" si="60"/>
        <v>MRC01</v>
      </c>
      <c r="B1205" s="145" t="str">
        <f>IF(TABLAINV[[#This Row],[Z]]="","",D1205&amp;"."&amp;TEXT(E1205,"000")&amp;"."&amp;TEXT(F1205,"000")&amp;"."&amp;TEXT(G1205,"000"))</f>
        <v>MR.C01.231.001</v>
      </c>
      <c r="C1205" s="146"/>
      <c r="D1205" s="147" t="s">
        <v>95</v>
      </c>
      <c r="E1205" s="147" t="s">
        <v>96</v>
      </c>
      <c r="F1205" s="147">
        <v>231</v>
      </c>
      <c r="G1205" s="147">
        <v>1</v>
      </c>
      <c r="H1205" s="147">
        <v>929129005</v>
      </c>
      <c r="I1205" s="147" t="s">
        <v>420</v>
      </c>
      <c r="J1205" s="158">
        <v>2</v>
      </c>
      <c r="K1205" s="147" t="s">
        <v>71</v>
      </c>
      <c r="L1205" s="148" t="s">
        <v>117</v>
      </c>
      <c r="M1205" s="147" t="s">
        <v>99</v>
      </c>
      <c r="N1205" s="146" t="s">
        <v>91</v>
      </c>
      <c r="O1205" s="146">
        <v>2</v>
      </c>
      <c r="P1205" s="148">
        <v>2</v>
      </c>
      <c r="Q1205" s="148"/>
      <c r="R1205" s="147"/>
      <c r="S1205" s="149">
        <f>TABLAINV[[#This Row],[Conteo Físico]]-TABLAINV[[#This Row],[Cant. UND]]</f>
        <v>0</v>
      </c>
      <c r="T120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5" s="150" t="str">
        <f>IFERROR(IF(MOD(TABLAINV[[#This Row],[C]],2)=0,"PAR","IMPAR"),"Zona")</f>
        <v>IMPAR</v>
      </c>
      <c r="W1205" s="151"/>
      <c r="X1205" s="152">
        <f>IFERROR(IF(TABLAINV[[#This Row],[Cant. UND]]=0,TABLAINV[[#This Row],[PMV]]*TABLAINV[[#This Row],[Conteo Físico]],TABLAINV[[#This Row],[PMV]]*TABLAINV[[#This Row],[Cant. UND]]),0)</f>
        <v>0</v>
      </c>
      <c r="Y1205" s="152">
        <f>IFERROR(ABS(TABLAINV[[#This Row],[PMV]]*TABLAINV[[#This Row],[Diferencia]]),0)</f>
        <v>0</v>
      </c>
      <c r="Z1205" s="153">
        <f>IFERROR(VLOOKUP(TABLAINV[[#This Row],[Codigo Estado]],unds!O:P,2,0),"PEND.")</f>
        <v>2002</v>
      </c>
      <c r="AA1205" s="153" t="str">
        <f t="shared" si="61"/>
        <v>CD09</v>
      </c>
      <c r="AB1205" s="159">
        <f t="shared" ca="1" si="62"/>
        <v>45828</v>
      </c>
    </row>
    <row r="1206" spans="1:28" s="156" customFormat="1" ht="24" customHeight="1" x14ac:dyDescent="0.2">
      <c r="A1206" s="157" t="str">
        <f t="shared" si="60"/>
        <v>MRC01</v>
      </c>
      <c r="B1206" s="145" t="str">
        <f>IF(TABLAINV[[#This Row],[Z]]="","",D1206&amp;"."&amp;TEXT(E1206,"000")&amp;"."&amp;TEXT(F1206,"000")&amp;"."&amp;TEXT(G1206,"000"))</f>
        <v>MR.C01.231.001</v>
      </c>
      <c r="C1206" s="146"/>
      <c r="D1206" s="147" t="s">
        <v>95</v>
      </c>
      <c r="E1206" s="147" t="s">
        <v>96</v>
      </c>
      <c r="F1206" s="147">
        <v>231</v>
      </c>
      <c r="G1206" s="147">
        <v>1</v>
      </c>
      <c r="H1206" s="147">
        <v>962185</v>
      </c>
      <c r="I1206" s="147" t="s">
        <v>421</v>
      </c>
      <c r="J1206" s="158">
        <v>1</v>
      </c>
      <c r="K1206" s="147" t="s">
        <v>71</v>
      </c>
      <c r="L1206" s="148" t="s">
        <v>113</v>
      </c>
      <c r="M1206" s="147" t="s">
        <v>99</v>
      </c>
      <c r="N1206" s="146" t="s">
        <v>91</v>
      </c>
      <c r="O1206" s="146">
        <v>1</v>
      </c>
      <c r="P1206" s="148">
        <v>1</v>
      </c>
      <c r="Q1206" s="148"/>
      <c r="R1206" s="147"/>
      <c r="S1206" s="149">
        <f>TABLAINV[[#This Row],[Conteo Físico]]-TABLAINV[[#This Row],[Cant. UND]]</f>
        <v>0</v>
      </c>
      <c r="T120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6" s="150" t="str">
        <f>IFERROR(IF(MOD(TABLAINV[[#This Row],[C]],2)=0,"PAR","IMPAR"),"Zona")</f>
        <v>IMPAR</v>
      </c>
      <c r="W1206" s="151"/>
      <c r="X1206" s="152">
        <f>IFERROR(IF(TABLAINV[[#This Row],[Cant. UND]]=0,TABLAINV[[#This Row],[PMV]]*TABLAINV[[#This Row],[Conteo Físico]],TABLAINV[[#This Row],[PMV]]*TABLAINV[[#This Row],[Cant. UND]]),0)</f>
        <v>0</v>
      </c>
      <c r="Y1206" s="152">
        <f>IFERROR(ABS(TABLAINV[[#This Row],[PMV]]*TABLAINV[[#This Row],[Diferencia]]),0)</f>
        <v>0</v>
      </c>
      <c r="Z1206" s="153">
        <f>IFERROR(VLOOKUP(TABLAINV[[#This Row],[Codigo Estado]],unds!O:P,2,0),"PEND.")</f>
        <v>2002</v>
      </c>
      <c r="AA1206" s="153" t="str">
        <f t="shared" si="61"/>
        <v>CD09</v>
      </c>
      <c r="AB1206" s="159">
        <f t="shared" ca="1" si="62"/>
        <v>45828</v>
      </c>
    </row>
    <row r="1207" spans="1:28" s="156" customFormat="1" ht="24" customHeight="1" x14ac:dyDescent="0.2">
      <c r="A1207" s="157" t="str">
        <f t="shared" si="60"/>
        <v>MRC01</v>
      </c>
      <c r="B1207" s="145" t="str">
        <f>IF(TABLAINV[[#This Row],[Z]]="","",D1207&amp;"."&amp;TEXT(E1207,"000")&amp;"."&amp;TEXT(F1207,"000")&amp;"."&amp;TEXT(G1207,"000"))</f>
        <v>MR.C01.231.001</v>
      </c>
      <c r="C1207" s="146"/>
      <c r="D1207" s="147" t="s">
        <v>95</v>
      </c>
      <c r="E1207" s="147" t="s">
        <v>96</v>
      </c>
      <c r="F1207" s="147">
        <v>231</v>
      </c>
      <c r="G1207" s="147">
        <v>1</v>
      </c>
      <c r="H1207" s="147">
        <v>963279</v>
      </c>
      <c r="I1207" s="147" t="s">
        <v>422</v>
      </c>
      <c r="J1207" s="158">
        <v>6</v>
      </c>
      <c r="K1207" s="147" t="s">
        <v>71</v>
      </c>
      <c r="L1207" s="148" t="s">
        <v>117</v>
      </c>
      <c r="M1207" s="147" t="s">
        <v>99</v>
      </c>
      <c r="N1207" s="146" t="s">
        <v>91</v>
      </c>
      <c r="O1207" s="146">
        <v>6</v>
      </c>
      <c r="P1207" s="148">
        <v>6</v>
      </c>
      <c r="Q1207" s="148"/>
      <c r="R1207" s="147"/>
      <c r="S1207" s="149">
        <f>TABLAINV[[#This Row],[Conteo Físico]]-TABLAINV[[#This Row],[Cant. UND]]</f>
        <v>0</v>
      </c>
      <c r="T120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7" s="150" t="str">
        <f>IFERROR(IF(MOD(TABLAINV[[#This Row],[C]],2)=0,"PAR","IMPAR"),"Zona")</f>
        <v>IMPAR</v>
      </c>
      <c r="W1207" s="151"/>
      <c r="X1207" s="152">
        <f>IFERROR(IF(TABLAINV[[#This Row],[Cant. UND]]=0,TABLAINV[[#This Row],[PMV]]*TABLAINV[[#This Row],[Conteo Físico]],TABLAINV[[#This Row],[PMV]]*TABLAINV[[#This Row],[Cant. UND]]),0)</f>
        <v>0</v>
      </c>
      <c r="Y1207" s="152">
        <f>IFERROR(ABS(TABLAINV[[#This Row],[PMV]]*TABLAINV[[#This Row],[Diferencia]]),0)</f>
        <v>0</v>
      </c>
      <c r="Z1207" s="153">
        <f>IFERROR(VLOOKUP(TABLAINV[[#This Row],[Codigo Estado]],unds!O:P,2,0),"PEND.")</f>
        <v>2002</v>
      </c>
      <c r="AA1207" s="153" t="str">
        <f t="shared" si="61"/>
        <v>CD09</v>
      </c>
      <c r="AB1207" s="159">
        <f t="shared" ca="1" si="62"/>
        <v>45828</v>
      </c>
    </row>
    <row r="1208" spans="1:28" s="156" customFormat="1" ht="24" customHeight="1" x14ac:dyDescent="0.2">
      <c r="A1208" s="157" t="str">
        <f t="shared" si="60"/>
        <v>MRC01</v>
      </c>
      <c r="B1208" s="145" t="str">
        <f>IF(TABLAINV[[#This Row],[Z]]="","",D1208&amp;"."&amp;TEXT(E1208,"000")&amp;"."&amp;TEXT(F1208,"000")&amp;"."&amp;TEXT(G1208,"000"))</f>
        <v>MR.C01.231.001</v>
      </c>
      <c r="C1208" s="146"/>
      <c r="D1208" s="147" t="s">
        <v>95</v>
      </c>
      <c r="E1208" s="147" t="s">
        <v>96</v>
      </c>
      <c r="F1208" s="147">
        <v>231</v>
      </c>
      <c r="G1208" s="147">
        <v>1</v>
      </c>
      <c r="H1208" s="147">
        <v>963280</v>
      </c>
      <c r="I1208" s="147" t="s">
        <v>423</v>
      </c>
      <c r="J1208" s="158">
        <v>6</v>
      </c>
      <c r="K1208" s="147" t="s">
        <v>71</v>
      </c>
      <c r="L1208" s="148" t="s">
        <v>117</v>
      </c>
      <c r="M1208" s="147" t="s">
        <v>99</v>
      </c>
      <c r="N1208" s="146" t="s">
        <v>91</v>
      </c>
      <c r="O1208" s="146">
        <v>6</v>
      </c>
      <c r="P1208" s="148">
        <v>6</v>
      </c>
      <c r="Q1208" s="148"/>
      <c r="R1208" s="147"/>
      <c r="S1208" s="149">
        <f>TABLAINV[[#This Row],[Conteo Físico]]-TABLAINV[[#This Row],[Cant. UND]]</f>
        <v>0</v>
      </c>
      <c r="T120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8" s="150" t="str">
        <f>IFERROR(IF(MOD(TABLAINV[[#This Row],[C]],2)=0,"PAR","IMPAR"),"Zona")</f>
        <v>IMPAR</v>
      </c>
      <c r="W1208" s="151"/>
      <c r="X1208" s="152">
        <f>IFERROR(IF(TABLAINV[[#This Row],[Cant. UND]]=0,TABLAINV[[#This Row],[PMV]]*TABLAINV[[#This Row],[Conteo Físico]],TABLAINV[[#This Row],[PMV]]*TABLAINV[[#This Row],[Cant. UND]]),0)</f>
        <v>0</v>
      </c>
      <c r="Y1208" s="152">
        <f>IFERROR(ABS(TABLAINV[[#This Row],[PMV]]*TABLAINV[[#This Row],[Diferencia]]),0)</f>
        <v>0</v>
      </c>
      <c r="Z1208" s="153">
        <f>IFERROR(VLOOKUP(TABLAINV[[#This Row],[Codigo Estado]],unds!O:P,2,0),"PEND.")</f>
        <v>2002</v>
      </c>
      <c r="AA1208" s="153" t="str">
        <f t="shared" si="61"/>
        <v>CD09</v>
      </c>
      <c r="AB1208" s="159">
        <f t="shared" ca="1" si="62"/>
        <v>45828</v>
      </c>
    </row>
    <row r="1209" spans="1:28" s="156" customFormat="1" ht="24" customHeight="1" x14ac:dyDescent="0.2">
      <c r="A1209" s="157" t="str">
        <f t="shared" si="60"/>
        <v>MRC01</v>
      </c>
      <c r="B1209" s="145" t="str">
        <f>IF(TABLAINV[[#This Row],[Z]]="","",D1209&amp;"."&amp;TEXT(E1209,"000")&amp;"."&amp;TEXT(F1209,"000")&amp;"."&amp;TEXT(G1209,"000"))</f>
        <v>MR.C01.231.001</v>
      </c>
      <c r="C1209" s="146"/>
      <c r="D1209" s="147" t="s">
        <v>95</v>
      </c>
      <c r="E1209" s="147" t="s">
        <v>96</v>
      </c>
      <c r="F1209" s="147">
        <v>231</v>
      </c>
      <c r="G1209" s="147">
        <v>1</v>
      </c>
      <c r="H1209" s="147">
        <v>973057</v>
      </c>
      <c r="I1209" s="147" t="s">
        <v>107</v>
      </c>
      <c r="J1209" s="158">
        <v>10</v>
      </c>
      <c r="K1209" s="147" t="s">
        <v>71</v>
      </c>
      <c r="L1209" s="148" t="s">
        <v>108</v>
      </c>
      <c r="M1209" s="147" t="s">
        <v>99</v>
      </c>
      <c r="N1209" s="146" t="s">
        <v>91</v>
      </c>
      <c r="O1209" s="146">
        <v>10</v>
      </c>
      <c r="P1209" s="148">
        <v>10</v>
      </c>
      <c r="Q1209" s="148"/>
      <c r="R1209" s="147"/>
      <c r="S1209" s="149">
        <f>TABLAINV[[#This Row],[Conteo Físico]]-TABLAINV[[#This Row],[Cant. UND]]</f>
        <v>0</v>
      </c>
      <c r="T120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9" s="150" t="str">
        <f>IFERROR(IF(MOD(TABLAINV[[#This Row],[C]],2)=0,"PAR","IMPAR"),"Zona")</f>
        <v>IMPAR</v>
      </c>
      <c r="W1209" s="151"/>
      <c r="X1209" s="152">
        <f>IFERROR(IF(TABLAINV[[#This Row],[Cant. UND]]=0,TABLAINV[[#This Row],[PMV]]*TABLAINV[[#This Row],[Conteo Físico]],TABLAINV[[#This Row],[PMV]]*TABLAINV[[#This Row],[Cant. UND]]),0)</f>
        <v>0</v>
      </c>
      <c r="Y1209" s="152">
        <f>IFERROR(ABS(TABLAINV[[#This Row],[PMV]]*TABLAINV[[#This Row],[Diferencia]]),0)</f>
        <v>0</v>
      </c>
      <c r="Z1209" s="153">
        <f>IFERROR(VLOOKUP(TABLAINV[[#This Row],[Codigo Estado]],unds!O:P,2,0),"PEND.")</f>
        <v>2002</v>
      </c>
      <c r="AA1209" s="153" t="str">
        <f t="shared" si="61"/>
        <v>CD09</v>
      </c>
      <c r="AB1209" s="159">
        <f t="shared" ca="1" si="62"/>
        <v>45828</v>
      </c>
    </row>
    <row r="1210" spans="1:28" s="156" customFormat="1" ht="24" customHeight="1" x14ac:dyDescent="0.2">
      <c r="A1210" s="157" t="str">
        <f t="shared" si="60"/>
        <v>MRC01</v>
      </c>
      <c r="B1210" s="145" t="str">
        <f>IF(TABLAINV[[#This Row],[Z]]="","",D1210&amp;"."&amp;TEXT(E1210,"000")&amp;"."&amp;TEXT(F1210,"000")&amp;"."&amp;TEXT(G1210,"000"))</f>
        <v>MR.C01.231.001</v>
      </c>
      <c r="C1210" s="146"/>
      <c r="D1210" s="147" t="s">
        <v>95</v>
      </c>
      <c r="E1210" s="147" t="s">
        <v>96</v>
      </c>
      <c r="F1210" s="147">
        <v>231</v>
      </c>
      <c r="G1210" s="147">
        <v>1</v>
      </c>
      <c r="H1210" s="147">
        <v>973057</v>
      </c>
      <c r="I1210" s="147" t="s">
        <v>107</v>
      </c>
      <c r="J1210" s="158">
        <v>10</v>
      </c>
      <c r="K1210" s="147" t="s">
        <v>71</v>
      </c>
      <c r="L1210" s="148" t="s">
        <v>108</v>
      </c>
      <c r="M1210" s="147" t="s">
        <v>99</v>
      </c>
      <c r="N1210" s="146" t="s">
        <v>91</v>
      </c>
      <c r="O1210" s="146">
        <v>10</v>
      </c>
      <c r="P1210" s="148">
        <v>10</v>
      </c>
      <c r="Q1210" s="148"/>
      <c r="R1210" s="147"/>
      <c r="S1210" s="149">
        <f>TABLAINV[[#This Row],[Conteo Físico]]-TABLAINV[[#This Row],[Cant. UND]]</f>
        <v>0</v>
      </c>
      <c r="T121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0" s="150" t="str">
        <f>IFERROR(IF(MOD(TABLAINV[[#This Row],[C]],2)=0,"PAR","IMPAR"),"Zona")</f>
        <v>IMPAR</v>
      </c>
      <c r="W1210" s="151"/>
      <c r="X1210" s="152">
        <f>IFERROR(IF(TABLAINV[[#This Row],[Cant. UND]]=0,TABLAINV[[#This Row],[PMV]]*TABLAINV[[#This Row],[Conteo Físico]],TABLAINV[[#This Row],[PMV]]*TABLAINV[[#This Row],[Cant. UND]]),0)</f>
        <v>0</v>
      </c>
      <c r="Y1210" s="152">
        <f>IFERROR(ABS(TABLAINV[[#This Row],[PMV]]*TABLAINV[[#This Row],[Diferencia]]),0)</f>
        <v>0</v>
      </c>
      <c r="Z1210" s="153">
        <f>IFERROR(VLOOKUP(TABLAINV[[#This Row],[Codigo Estado]],unds!O:P,2,0),"PEND.")</f>
        <v>2002</v>
      </c>
      <c r="AA1210" s="153" t="str">
        <f t="shared" si="61"/>
        <v>CD09</v>
      </c>
      <c r="AB1210" s="159">
        <f t="shared" ca="1" si="62"/>
        <v>45828</v>
      </c>
    </row>
    <row r="1211" spans="1:28" s="156" customFormat="1" ht="24" customHeight="1" x14ac:dyDescent="0.2">
      <c r="A1211" s="157" t="str">
        <f t="shared" si="60"/>
        <v>MRC01</v>
      </c>
      <c r="B1211" s="145" t="str">
        <f>IF(TABLAINV[[#This Row],[Z]]="","",D1211&amp;"."&amp;TEXT(E1211,"000")&amp;"."&amp;TEXT(F1211,"000")&amp;"."&amp;TEXT(G1211,"000"))</f>
        <v>MR.C01.231.001</v>
      </c>
      <c r="C1211" s="146"/>
      <c r="D1211" s="147" t="s">
        <v>95</v>
      </c>
      <c r="E1211" s="147" t="s">
        <v>96</v>
      </c>
      <c r="F1211" s="147">
        <v>231</v>
      </c>
      <c r="G1211" s="147">
        <v>1</v>
      </c>
      <c r="H1211" s="147">
        <v>973057</v>
      </c>
      <c r="I1211" s="147" t="s">
        <v>107</v>
      </c>
      <c r="J1211" s="158">
        <v>44</v>
      </c>
      <c r="K1211" s="147" t="s">
        <v>71</v>
      </c>
      <c r="L1211" s="148" t="s">
        <v>108</v>
      </c>
      <c r="M1211" s="147" t="s">
        <v>99</v>
      </c>
      <c r="N1211" s="146" t="s">
        <v>91</v>
      </c>
      <c r="O1211" s="146">
        <v>44</v>
      </c>
      <c r="P1211" s="148">
        <v>44</v>
      </c>
      <c r="Q1211" s="148"/>
      <c r="R1211" s="147"/>
      <c r="S1211" s="149">
        <f>TABLAINV[[#This Row],[Conteo Físico]]-TABLAINV[[#This Row],[Cant. UND]]</f>
        <v>0</v>
      </c>
      <c r="T121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1" s="150" t="str">
        <f>IFERROR(IF(MOD(TABLAINV[[#This Row],[C]],2)=0,"PAR","IMPAR"),"Zona")</f>
        <v>IMPAR</v>
      </c>
      <c r="W1211" s="151"/>
      <c r="X1211" s="152">
        <f>IFERROR(IF(TABLAINV[[#This Row],[Cant. UND]]=0,TABLAINV[[#This Row],[PMV]]*TABLAINV[[#This Row],[Conteo Físico]],TABLAINV[[#This Row],[PMV]]*TABLAINV[[#This Row],[Cant. UND]]),0)</f>
        <v>0</v>
      </c>
      <c r="Y1211" s="152">
        <f>IFERROR(ABS(TABLAINV[[#This Row],[PMV]]*TABLAINV[[#This Row],[Diferencia]]),0)</f>
        <v>0</v>
      </c>
      <c r="Z1211" s="153">
        <f>IFERROR(VLOOKUP(TABLAINV[[#This Row],[Codigo Estado]],unds!O:P,2,0),"PEND.")</f>
        <v>2002</v>
      </c>
      <c r="AA1211" s="153" t="str">
        <f t="shared" si="61"/>
        <v>CD09</v>
      </c>
      <c r="AB1211" s="159">
        <f t="shared" ca="1" si="62"/>
        <v>45828</v>
      </c>
    </row>
    <row r="1212" spans="1:28" s="156" customFormat="1" ht="24" customHeight="1" x14ac:dyDescent="0.2">
      <c r="A1212" s="157" t="str">
        <f t="shared" si="60"/>
        <v>MRC01</v>
      </c>
      <c r="B1212" s="145" t="str">
        <f>IF(TABLAINV[[#This Row],[Z]]="","",D1212&amp;"."&amp;TEXT(E1212,"000")&amp;"."&amp;TEXT(F1212,"000")&amp;"."&amp;TEXT(G1212,"000"))</f>
        <v>MR.C01.231.001</v>
      </c>
      <c r="C1212" s="146"/>
      <c r="D1212" s="147" t="s">
        <v>95</v>
      </c>
      <c r="E1212" s="147" t="s">
        <v>96</v>
      </c>
      <c r="F1212" s="147">
        <v>231</v>
      </c>
      <c r="G1212" s="147">
        <v>1</v>
      </c>
      <c r="H1212" s="147">
        <v>973057</v>
      </c>
      <c r="I1212" s="147" t="s">
        <v>107</v>
      </c>
      <c r="J1212" s="158">
        <v>262</v>
      </c>
      <c r="K1212" s="147" t="s">
        <v>71</v>
      </c>
      <c r="L1212" s="148" t="s">
        <v>108</v>
      </c>
      <c r="M1212" s="147" t="s">
        <v>99</v>
      </c>
      <c r="N1212" s="146" t="s">
        <v>91</v>
      </c>
      <c r="O1212" s="146">
        <v>262</v>
      </c>
      <c r="P1212" s="148">
        <v>262</v>
      </c>
      <c r="Q1212" s="148"/>
      <c r="R1212" s="147"/>
      <c r="S1212" s="149">
        <f>TABLAINV[[#This Row],[Conteo Físico]]-TABLAINV[[#This Row],[Cant. UND]]</f>
        <v>0</v>
      </c>
      <c r="T121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2" s="150" t="str">
        <f>IFERROR(IF(MOD(TABLAINV[[#This Row],[C]],2)=0,"PAR","IMPAR"),"Zona")</f>
        <v>IMPAR</v>
      </c>
      <c r="W1212" s="151"/>
      <c r="X1212" s="152">
        <f>IFERROR(IF(TABLAINV[[#This Row],[Cant. UND]]=0,TABLAINV[[#This Row],[PMV]]*TABLAINV[[#This Row],[Conteo Físico]],TABLAINV[[#This Row],[PMV]]*TABLAINV[[#This Row],[Cant. UND]]),0)</f>
        <v>0</v>
      </c>
      <c r="Y1212" s="152">
        <f>IFERROR(ABS(TABLAINV[[#This Row],[PMV]]*TABLAINV[[#This Row],[Diferencia]]),0)</f>
        <v>0</v>
      </c>
      <c r="Z1212" s="153">
        <f>IFERROR(VLOOKUP(TABLAINV[[#This Row],[Codigo Estado]],unds!O:P,2,0),"PEND.")</f>
        <v>2002</v>
      </c>
      <c r="AA1212" s="153" t="str">
        <f t="shared" si="61"/>
        <v>CD09</v>
      </c>
      <c r="AB1212" s="159">
        <f t="shared" ca="1" si="62"/>
        <v>45828</v>
      </c>
    </row>
    <row r="1213" spans="1:28" s="156" customFormat="1" ht="24" customHeight="1" x14ac:dyDescent="0.2">
      <c r="A1213" s="157" t="str">
        <f t="shared" si="60"/>
        <v>MRC01</v>
      </c>
      <c r="B1213" s="145" t="str">
        <f>IF(TABLAINV[[#This Row],[Z]]="","",D1213&amp;"."&amp;TEXT(E1213,"000")&amp;"."&amp;TEXT(F1213,"000")&amp;"."&amp;TEXT(G1213,"000"))</f>
        <v>MR.C01.231.001</v>
      </c>
      <c r="C1213" s="146"/>
      <c r="D1213" s="147" t="s">
        <v>95</v>
      </c>
      <c r="E1213" s="147" t="s">
        <v>96</v>
      </c>
      <c r="F1213" s="147">
        <v>231</v>
      </c>
      <c r="G1213" s="147">
        <v>1</v>
      </c>
      <c r="H1213" s="147">
        <v>973057</v>
      </c>
      <c r="I1213" s="147" t="s">
        <v>107</v>
      </c>
      <c r="J1213" s="158">
        <v>10</v>
      </c>
      <c r="K1213" s="147" t="s">
        <v>71</v>
      </c>
      <c r="L1213" s="148" t="s">
        <v>108</v>
      </c>
      <c r="M1213" s="147" t="s">
        <v>99</v>
      </c>
      <c r="N1213" s="146" t="s">
        <v>91</v>
      </c>
      <c r="O1213" s="146">
        <v>10</v>
      </c>
      <c r="P1213" s="148">
        <v>10</v>
      </c>
      <c r="Q1213" s="148"/>
      <c r="R1213" s="147"/>
      <c r="S1213" s="149">
        <f>TABLAINV[[#This Row],[Conteo Físico]]-TABLAINV[[#This Row],[Cant. UND]]</f>
        <v>0</v>
      </c>
      <c r="T121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3" s="150" t="str">
        <f>IFERROR(IF(MOD(TABLAINV[[#This Row],[C]],2)=0,"PAR","IMPAR"),"Zona")</f>
        <v>IMPAR</v>
      </c>
      <c r="W1213" s="151"/>
      <c r="X1213" s="152">
        <f>IFERROR(IF(TABLAINV[[#This Row],[Cant. UND]]=0,TABLAINV[[#This Row],[PMV]]*TABLAINV[[#This Row],[Conteo Físico]],TABLAINV[[#This Row],[PMV]]*TABLAINV[[#This Row],[Cant. UND]]),0)</f>
        <v>0</v>
      </c>
      <c r="Y1213" s="152">
        <f>IFERROR(ABS(TABLAINV[[#This Row],[PMV]]*TABLAINV[[#This Row],[Diferencia]]),0)</f>
        <v>0</v>
      </c>
      <c r="Z1213" s="153">
        <f>IFERROR(VLOOKUP(TABLAINV[[#This Row],[Codigo Estado]],unds!O:P,2,0),"PEND.")</f>
        <v>2002</v>
      </c>
      <c r="AA1213" s="153" t="str">
        <f t="shared" si="61"/>
        <v>CD09</v>
      </c>
      <c r="AB1213" s="159">
        <f t="shared" ca="1" si="62"/>
        <v>45828</v>
      </c>
    </row>
    <row r="1214" spans="1:28" s="156" customFormat="1" ht="24" customHeight="1" x14ac:dyDescent="0.2">
      <c r="A1214" s="157" t="str">
        <f t="shared" si="60"/>
        <v>MRC01</v>
      </c>
      <c r="B1214" s="145" t="str">
        <f>IF(TABLAINV[[#This Row],[Z]]="","",D1214&amp;"."&amp;TEXT(E1214,"000")&amp;"."&amp;TEXT(F1214,"000")&amp;"."&amp;TEXT(G1214,"000"))</f>
        <v>MR.C01.231.001</v>
      </c>
      <c r="C1214" s="146"/>
      <c r="D1214" s="147" t="s">
        <v>95</v>
      </c>
      <c r="E1214" s="147" t="s">
        <v>96</v>
      </c>
      <c r="F1214" s="147">
        <v>231</v>
      </c>
      <c r="G1214" s="147">
        <v>1</v>
      </c>
      <c r="H1214" s="147">
        <v>973057</v>
      </c>
      <c r="I1214" s="147" t="s">
        <v>107</v>
      </c>
      <c r="J1214" s="158">
        <v>10</v>
      </c>
      <c r="K1214" s="147" t="s">
        <v>71</v>
      </c>
      <c r="L1214" s="148" t="s">
        <v>108</v>
      </c>
      <c r="M1214" s="147" t="s">
        <v>99</v>
      </c>
      <c r="N1214" s="146" t="s">
        <v>91</v>
      </c>
      <c r="O1214" s="146">
        <v>10</v>
      </c>
      <c r="P1214" s="148">
        <v>10</v>
      </c>
      <c r="Q1214" s="148"/>
      <c r="R1214" s="147"/>
      <c r="S1214" s="149">
        <f>TABLAINV[[#This Row],[Conteo Físico]]-TABLAINV[[#This Row],[Cant. UND]]</f>
        <v>0</v>
      </c>
      <c r="T121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4" s="150" t="str">
        <f>IFERROR(IF(MOD(TABLAINV[[#This Row],[C]],2)=0,"PAR","IMPAR"),"Zona")</f>
        <v>IMPAR</v>
      </c>
      <c r="W1214" s="151"/>
      <c r="X1214" s="152">
        <f>IFERROR(IF(TABLAINV[[#This Row],[Cant. UND]]=0,TABLAINV[[#This Row],[PMV]]*TABLAINV[[#This Row],[Conteo Físico]],TABLAINV[[#This Row],[PMV]]*TABLAINV[[#This Row],[Cant. UND]]),0)</f>
        <v>0</v>
      </c>
      <c r="Y1214" s="152">
        <f>IFERROR(ABS(TABLAINV[[#This Row],[PMV]]*TABLAINV[[#This Row],[Diferencia]]),0)</f>
        <v>0</v>
      </c>
      <c r="Z1214" s="153">
        <f>IFERROR(VLOOKUP(TABLAINV[[#This Row],[Codigo Estado]],unds!O:P,2,0),"PEND.")</f>
        <v>2002</v>
      </c>
      <c r="AA1214" s="153" t="str">
        <f t="shared" si="61"/>
        <v>CD09</v>
      </c>
      <c r="AB1214" s="159">
        <f t="shared" ca="1" si="62"/>
        <v>45828</v>
      </c>
    </row>
    <row r="1215" spans="1:28" s="156" customFormat="1" ht="24" customHeight="1" x14ac:dyDescent="0.2">
      <c r="A1215" s="157" t="str">
        <f t="shared" si="60"/>
        <v>MRC01</v>
      </c>
      <c r="B1215" s="145" t="str">
        <f>IF(TABLAINV[[#This Row],[Z]]="","",D1215&amp;"."&amp;TEXT(E1215,"000")&amp;"."&amp;TEXT(F1215,"000")&amp;"."&amp;TEXT(G1215,"000"))</f>
        <v>MR.C01.231.001</v>
      </c>
      <c r="C1215" s="146"/>
      <c r="D1215" s="147" t="s">
        <v>95</v>
      </c>
      <c r="E1215" s="147" t="s">
        <v>96</v>
      </c>
      <c r="F1215" s="147">
        <v>231</v>
      </c>
      <c r="G1215" s="147">
        <v>1</v>
      </c>
      <c r="H1215" s="147">
        <v>973057</v>
      </c>
      <c r="I1215" s="147" t="s">
        <v>107</v>
      </c>
      <c r="J1215" s="158">
        <v>10</v>
      </c>
      <c r="K1215" s="147" t="s">
        <v>71</v>
      </c>
      <c r="L1215" s="148" t="s">
        <v>108</v>
      </c>
      <c r="M1215" s="147" t="s">
        <v>99</v>
      </c>
      <c r="N1215" s="146" t="s">
        <v>91</v>
      </c>
      <c r="O1215" s="146">
        <v>10</v>
      </c>
      <c r="P1215" s="148">
        <v>10</v>
      </c>
      <c r="Q1215" s="148"/>
      <c r="R1215" s="147"/>
      <c r="S1215" s="149">
        <f>TABLAINV[[#This Row],[Conteo Físico]]-TABLAINV[[#This Row],[Cant. UND]]</f>
        <v>0</v>
      </c>
      <c r="T121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5" s="150" t="str">
        <f>IFERROR(IF(MOD(TABLAINV[[#This Row],[C]],2)=0,"PAR","IMPAR"),"Zona")</f>
        <v>IMPAR</v>
      </c>
      <c r="W1215" s="151"/>
      <c r="X1215" s="152">
        <f>IFERROR(IF(TABLAINV[[#This Row],[Cant. UND]]=0,TABLAINV[[#This Row],[PMV]]*TABLAINV[[#This Row],[Conteo Físico]],TABLAINV[[#This Row],[PMV]]*TABLAINV[[#This Row],[Cant. UND]]),0)</f>
        <v>0</v>
      </c>
      <c r="Y1215" s="152">
        <f>IFERROR(ABS(TABLAINV[[#This Row],[PMV]]*TABLAINV[[#This Row],[Diferencia]]),0)</f>
        <v>0</v>
      </c>
      <c r="Z1215" s="153">
        <f>IFERROR(VLOOKUP(TABLAINV[[#This Row],[Codigo Estado]],unds!O:P,2,0),"PEND.")</f>
        <v>2002</v>
      </c>
      <c r="AA1215" s="153" t="str">
        <f t="shared" si="61"/>
        <v>CD09</v>
      </c>
      <c r="AB1215" s="159">
        <f t="shared" ca="1" si="62"/>
        <v>45828</v>
      </c>
    </row>
    <row r="1216" spans="1:28" s="156" customFormat="1" ht="24" customHeight="1" x14ac:dyDescent="0.2">
      <c r="A1216" s="157" t="str">
        <f t="shared" si="60"/>
        <v>MRC01</v>
      </c>
      <c r="B1216" s="145" t="str">
        <f>IF(TABLAINV[[#This Row],[Z]]="","",D1216&amp;"."&amp;TEXT(E1216,"000")&amp;"."&amp;TEXT(F1216,"000")&amp;"."&amp;TEXT(G1216,"000"))</f>
        <v>MR.C01.231.001</v>
      </c>
      <c r="C1216" s="146"/>
      <c r="D1216" s="147" t="s">
        <v>95</v>
      </c>
      <c r="E1216" s="147" t="s">
        <v>96</v>
      </c>
      <c r="F1216" s="147">
        <v>231</v>
      </c>
      <c r="G1216" s="147">
        <v>1</v>
      </c>
      <c r="H1216" s="147">
        <v>973057</v>
      </c>
      <c r="I1216" s="147" t="s">
        <v>107</v>
      </c>
      <c r="J1216" s="158">
        <v>10</v>
      </c>
      <c r="K1216" s="147" t="s">
        <v>71</v>
      </c>
      <c r="L1216" s="148" t="s">
        <v>108</v>
      </c>
      <c r="M1216" s="147" t="s">
        <v>99</v>
      </c>
      <c r="N1216" s="146" t="s">
        <v>91</v>
      </c>
      <c r="O1216" s="146">
        <v>10</v>
      </c>
      <c r="P1216" s="148">
        <v>10</v>
      </c>
      <c r="Q1216" s="148"/>
      <c r="R1216" s="147"/>
      <c r="S1216" s="149">
        <f>TABLAINV[[#This Row],[Conteo Físico]]-TABLAINV[[#This Row],[Cant. UND]]</f>
        <v>0</v>
      </c>
      <c r="T121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6" s="150" t="str">
        <f>IFERROR(IF(MOD(TABLAINV[[#This Row],[C]],2)=0,"PAR","IMPAR"),"Zona")</f>
        <v>IMPAR</v>
      </c>
      <c r="W1216" s="151"/>
      <c r="X1216" s="152">
        <f>IFERROR(IF(TABLAINV[[#This Row],[Cant. UND]]=0,TABLAINV[[#This Row],[PMV]]*TABLAINV[[#This Row],[Conteo Físico]],TABLAINV[[#This Row],[PMV]]*TABLAINV[[#This Row],[Cant. UND]]),0)</f>
        <v>0</v>
      </c>
      <c r="Y1216" s="152">
        <f>IFERROR(ABS(TABLAINV[[#This Row],[PMV]]*TABLAINV[[#This Row],[Diferencia]]),0)</f>
        <v>0</v>
      </c>
      <c r="Z1216" s="153">
        <f>IFERROR(VLOOKUP(TABLAINV[[#This Row],[Codigo Estado]],unds!O:P,2,0),"PEND.")</f>
        <v>2002</v>
      </c>
      <c r="AA1216" s="153" t="str">
        <f t="shared" si="61"/>
        <v>CD09</v>
      </c>
      <c r="AB1216" s="159">
        <f t="shared" ca="1" si="62"/>
        <v>45828</v>
      </c>
    </row>
    <row r="1217" spans="1:28" s="156" customFormat="1" ht="24" customHeight="1" x14ac:dyDescent="0.2">
      <c r="A1217" s="157" t="str">
        <f t="shared" si="60"/>
        <v>MRC01</v>
      </c>
      <c r="B1217" s="145" t="str">
        <f>IF(TABLAINV[[#This Row],[Z]]="","",D1217&amp;"."&amp;TEXT(E1217,"000")&amp;"."&amp;TEXT(F1217,"000")&amp;"."&amp;TEXT(G1217,"000"))</f>
        <v>MR.C01.231.001</v>
      </c>
      <c r="C1217" s="146"/>
      <c r="D1217" s="147" t="s">
        <v>95</v>
      </c>
      <c r="E1217" s="147" t="s">
        <v>96</v>
      </c>
      <c r="F1217" s="147">
        <v>231</v>
      </c>
      <c r="G1217" s="147">
        <v>1</v>
      </c>
      <c r="H1217" s="147">
        <v>973057</v>
      </c>
      <c r="I1217" s="147" t="s">
        <v>107</v>
      </c>
      <c r="J1217" s="158">
        <v>10</v>
      </c>
      <c r="K1217" s="147" t="s">
        <v>71</v>
      </c>
      <c r="L1217" s="148" t="s">
        <v>108</v>
      </c>
      <c r="M1217" s="147" t="s">
        <v>99</v>
      </c>
      <c r="N1217" s="146" t="s">
        <v>91</v>
      </c>
      <c r="O1217" s="146">
        <v>10</v>
      </c>
      <c r="P1217" s="148">
        <v>10</v>
      </c>
      <c r="Q1217" s="148"/>
      <c r="R1217" s="147"/>
      <c r="S1217" s="149">
        <f>TABLAINV[[#This Row],[Conteo Físico]]-TABLAINV[[#This Row],[Cant. UND]]</f>
        <v>0</v>
      </c>
      <c r="T121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7" s="150" t="str">
        <f>IFERROR(IF(MOD(TABLAINV[[#This Row],[C]],2)=0,"PAR","IMPAR"),"Zona")</f>
        <v>IMPAR</v>
      </c>
      <c r="W1217" s="151"/>
      <c r="X1217" s="152">
        <f>IFERROR(IF(TABLAINV[[#This Row],[Cant. UND]]=0,TABLAINV[[#This Row],[PMV]]*TABLAINV[[#This Row],[Conteo Físico]],TABLAINV[[#This Row],[PMV]]*TABLAINV[[#This Row],[Cant. UND]]),0)</f>
        <v>0</v>
      </c>
      <c r="Y1217" s="152">
        <f>IFERROR(ABS(TABLAINV[[#This Row],[PMV]]*TABLAINV[[#This Row],[Diferencia]]),0)</f>
        <v>0</v>
      </c>
      <c r="Z1217" s="153">
        <f>IFERROR(VLOOKUP(TABLAINV[[#This Row],[Codigo Estado]],unds!O:P,2,0),"PEND.")</f>
        <v>2002</v>
      </c>
      <c r="AA1217" s="153" t="str">
        <f t="shared" si="61"/>
        <v>CD09</v>
      </c>
      <c r="AB1217" s="159">
        <f t="shared" ca="1" si="62"/>
        <v>45828</v>
      </c>
    </row>
    <row r="1218" spans="1:28" s="156" customFormat="1" ht="24" customHeight="1" x14ac:dyDescent="0.2">
      <c r="A1218" s="157" t="str">
        <f t="shared" si="60"/>
        <v>MRC01</v>
      </c>
      <c r="B1218" s="145" t="str">
        <f>IF(TABLAINV[[#This Row],[Z]]="","",D1218&amp;"."&amp;TEXT(E1218,"000")&amp;"."&amp;TEXT(F1218,"000")&amp;"."&amp;TEXT(G1218,"000"))</f>
        <v>MR.C01.231.001</v>
      </c>
      <c r="C1218" s="146"/>
      <c r="D1218" s="147" t="s">
        <v>95</v>
      </c>
      <c r="E1218" s="147" t="s">
        <v>96</v>
      </c>
      <c r="F1218" s="147">
        <v>231</v>
      </c>
      <c r="G1218" s="147">
        <v>1</v>
      </c>
      <c r="H1218" s="147">
        <v>973057</v>
      </c>
      <c r="I1218" s="147" t="s">
        <v>107</v>
      </c>
      <c r="J1218" s="158">
        <v>24</v>
      </c>
      <c r="K1218" s="147" t="s">
        <v>71</v>
      </c>
      <c r="L1218" s="148" t="s">
        <v>108</v>
      </c>
      <c r="M1218" s="147" t="s">
        <v>99</v>
      </c>
      <c r="N1218" s="146" t="s">
        <v>91</v>
      </c>
      <c r="O1218" s="146">
        <v>24</v>
      </c>
      <c r="P1218" s="148">
        <v>24</v>
      </c>
      <c r="Q1218" s="148"/>
      <c r="R1218" s="147"/>
      <c r="S1218" s="149">
        <f>TABLAINV[[#This Row],[Conteo Físico]]-TABLAINV[[#This Row],[Cant. UND]]</f>
        <v>0</v>
      </c>
      <c r="T121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8" s="150" t="str">
        <f>IFERROR(IF(MOD(TABLAINV[[#This Row],[C]],2)=0,"PAR","IMPAR"),"Zona")</f>
        <v>IMPAR</v>
      </c>
      <c r="W1218" s="151"/>
      <c r="X1218" s="152">
        <f>IFERROR(IF(TABLAINV[[#This Row],[Cant. UND]]=0,TABLAINV[[#This Row],[PMV]]*TABLAINV[[#This Row],[Conteo Físico]],TABLAINV[[#This Row],[PMV]]*TABLAINV[[#This Row],[Cant. UND]]),0)</f>
        <v>0</v>
      </c>
      <c r="Y1218" s="152">
        <f>IFERROR(ABS(TABLAINV[[#This Row],[PMV]]*TABLAINV[[#This Row],[Diferencia]]),0)</f>
        <v>0</v>
      </c>
      <c r="Z1218" s="153">
        <f>IFERROR(VLOOKUP(TABLAINV[[#This Row],[Codigo Estado]],unds!O:P,2,0),"PEND.")</f>
        <v>2002</v>
      </c>
      <c r="AA1218" s="153" t="str">
        <f t="shared" si="61"/>
        <v>CD09</v>
      </c>
      <c r="AB1218" s="159">
        <f t="shared" ca="1" si="62"/>
        <v>45828</v>
      </c>
    </row>
    <row r="1219" spans="1:28" s="156" customFormat="1" ht="24" customHeight="1" x14ac:dyDescent="0.2">
      <c r="A1219" s="157" t="str">
        <f t="shared" si="60"/>
        <v>MRC01</v>
      </c>
      <c r="B1219" s="145" t="str">
        <f>IF(TABLAINV[[#This Row],[Z]]="","",D1219&amp;"."&amp;TEXT(E1219,"000")&amp;"."&amp;TEXT(F1219,"000")&amp;"."&amp;TEXT(G1219,"000"))</f>
        <v>MR.C01.231.001</v>
      </c>
      <c r="C1219" s="146"/>
      <c r="D1219" s="147" t="s">
        <v>95</v>
      </c>
      <c r="E1219" s="147" t="s">
        <v>96</v>
      </c>
      <c r="F1219" s="147">
        <v>231</v>
      </c>
      <c r="G1219" s="147">
        <v>1</v>
      </c>
      <c r="H1219" s="147">
        <v>973057</v>
      </c>
      <c r="I1219" s="147" t="s">
        <v>107</v>
      </c>
      <c r="J1219" s="158">
        <v>10</v>
      </c>
      <c r="K1219" s="147" t="s">
        <v>71</v>
      </c>
      <c r="L1219" s="148" t="s">
        <v>108</v>
      </c>
      <c r="M1219" s="147" t="s">
        <v>99</v>
      </c>
      <c r="N1219" s="146" t="s">
        <v>91</v>
      </c>
      <c r="O1219" s="146">
        <v>10</v>
      </c>
      <c r="P1219" s="148">
        <v>10</v>
      </c>
      <c r="Q1219" s="148"/>
      <c r="R1219" s="147"/>
      <c r="S1219" s="149">
        <f>TABLAINV[[#This Row],[Conteo Físico]]-TABLAINV[[#This Row],[Cant. UND]]</f>
        <v>0</v>
      </c>
      <c r="T121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9" s="150" t="str">
        <f>IFERROR(IF(MOD(TABLAINV[[#This Row],[C]],2)=0,"PAR","IMPAR"),"Zona")</f>
        <v>IMPAR</v>
      </c>
      <c r="W1219" s="151"/>
      <c r="X1219" s="152">
        <f>IFERROR(IF(TABLAINV[[#This Row],[Cant. UND]]=0,TABLAINV[[#This Row],[PMV]]*TABLAINV[[#This Row],[Conteo Físico]],TABLAINV[[#This Row],[PMV]]*TABLAINV[[#This Row],[Cant. UND]]),0)</f>
        <v>0</v>
      </c>
      <c r="Y1219" s="152">
        <f>IFERROR(ABS(TABLAINV[[#This Row],[PMV]]*TABLAINV[[#This Row],[Diferencia]]),0)</f>
        <v>0</v>
      </c>
      <c r="Z1219" s="153">
        <f>IFERROR(VLOOKUP(TABLAINV[[#This Row],[Codigo Estado]],unds!O:P,2,0),"PEND.")</f>
        <v>2002</v>
      </c>
      <c r="AA1219" s="153" t="str">
        <f t="shared" si="61"/>
        <v>CD09</v>
      </c>
      <c r="AB1219" s="159">
        <f t="shared" ca="1" si="62"/>
        <v>45828</v>
      </c>
    </row>
    <row r="1220" spans="1:28" s="156" customFormat="1" ht="24" customHeight="1" x14ac:dyDescent="0.2">
      <c r="A1220" s="157" t="str">
        <f t="shared" si="60"/>
        <v>MRC01</v>
      </c>
      <c r="B1220" s="145" t="str">
        <f>IF(TABLAINV[[#This Row],[Z]]="","",D1220&amp;"."&amp;TEXT(E1220,"000")&amp;"."&amp;TEXT(F1220,"000")&amp;"."&amp;TEXT(G1220,"000"))</f>
        <v>MR.C01.231.001</v>
      </c>
      <c r="C1220" s="146"/>
      <c r="D1220" s="147" t="s">
        <v>95</v>
      </c>
      <c r="E1220" s="147" t="s">
        <v>96</v>
      </c>
      <c r="F1220" s="147">
        <v>231</v>
      </c>
      <c r="G1220" s="147">
        <v>1</v>
      </c>
      <c r="H1220" s="147">
        <v>973057</v>
      </c>
      <c r="I1220" s="147" t="s">
        <v>107</v>
      </c>
      <c r="J1220" s="158">
        <v>20</v>
      </c>
      <c r="K1220" s="147" t="s">
        <v>71</v>
      </c>
      <c r="L1220" s="148" t="s">
        <v>108</v>
      </c>
      <c r="M1220" s="147" t="s">
        <v>99</v>
      </c>
      <c r="N1220" s="146" t="s">
        <v>91</v>
      </c>
      <c r="O1220" s="146">
        <v>20</v>
      </c>
      <c r="P1220" s="148">
        <v>20</v>
      </c>
      <c r="Q1220" s="148"/>
      <c r="R1220" s="147"/>
      <c r="S1220" s="149">
        <f>TABLAINV[[#This Row],[Conteo Físico]]-TABLAINV[[#This Row],[Cant. UND]]</f>
        <v>0</v>
      </c>
      <c r="T122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0" s="150" t="str">
        <f>IFERROR(IF(MOD(TABLAINV[[#This Row],[C]],2)=0,"PAR","IMPAR"),"Zona")</f>
        <v>IMPAR</v>
      </c>
      <c r="W1220" s="151"/>
      <c r="X1220" s="152">
        <f>IFERROR(IF(TABLAINV[[#This Row],[Cant. UND]]=0,TABLAINV[[#This Row],[PMV]]*TABLAINV[[#This Row],[Conteo Físico]],TABLAINV[[#This Row],[PMV]]*TABLAINV[[#This Row],[Cant. UND]]),0)</f>
        <v>0</v>
      </c>
      <c r="Y1220" s="152">
        <f>IFERROR(ABS(TABLAINV[[#This Row],[PMV]]*TABLAINV[[#This Row],[Diferencia]]),0)</f>
        <v>0</v>
      </c>
      <c r="Z1220" s="153">
        <f>IFERROR(VLOOKUP(TABLAINV[[#This Row],[Codigo Estado]],unds!O:P,2,0),"PEND.")</f>
        <v>2002</v>
      </c>
      <c r="AA1220" s="153" t="str">
        <f t="shared" si="61"/>
        <v>CD09</v>
      </c>
      <c r="AB1220" s="159">
        <f t="shared" ca="1" si="62"/>
        <v>45828</v>
      </c>
    </row>
    <row r="1221" spans="1:28" s="156" customFormat="1" ht="24" customHeight="1" x14ac:dyDescent="0.2">
      <c r="A1221" s="157" t="str">
        <f t="shared" si="60"/>
        <v>MRC01</v>
      </c>
      <c r="B1221" s="145" t="str">
        <f>IF(TABLAINV[[#This Row],[Z]]="","",D1221&amp;"."&amp;TEXT(E1221,"000")&amp;"."&amp;TEXT(F1221,"000")&amp;"."&amp;TEXT(G1221,"000"))</f>
        <v>MR.C01.231.001</v>
      </c>
      <c r="C1221" s="146"/>
      <c r="D1221" s="147" t="s">
        <v>95</v>
      </c>
      <c r="E1221" s="147" t="s">
        <v>96</v>
      </c>
      <c r="F1221" s="147">
        <v>231</v>
      </c>
      <c r="G1221" s="147">
        <v>1</v>
      </c>
      <c r="H1221" s="147">
        <v>975724</v>
      </c>
      <c r="I1221" s="147" t="s">
        <v>424</v>
      </c>
      <c r="J1221" s="158">
        <v>2</v>
      </c>
      <c r="K1221" s="147" t="s">
        <v>71</v>
      </c>
      <c r="L1221" s="148" t="s">
        <v>115</v>
      </c>
      <c r="M1221" s="147" t="s">
        <v>99</v>
      </c>
      <c r="N1221" s="146" t="s">
        <v>91</v>
      </c>
      <c r="O1221" s="146">
        <v>2</v>
      </c>
      <c r="P1221" s="148">
        <v>2</v>
      </c>
      <c r="Q1221" s="148"/>
      <c r="R1221" s="147"/>
      <c r="S1221" s="149">
        <f>TABLAINV[[#This Row],[Conteo Físico]]-TABLAINV[[#This Row],[Cant. UND]]</f>
        <v>0</v>
      </c>
      <c r="T122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1" s="150" t="str">
        <f>IFERROR(IF(MOD(TABLAINV[[#This Row],[C]],2)=0,"PAR","IMPAR"),"Zona")</f>
        <v>IMPAR</v>
      </c>
      <c r="W1221" s="151"/>
      <c r="X1221" s="152">
        <f>IFERROR(IF(TABLAINV[[#This Row],[Cant. UND]]=0,TABLAINV[[#This Row],[PMV]]*TABLAINV[[#This Row],[Conteo Físico]],TABLAINV[[#This Row],[PMV]]*TABLAINV[[#This Row],[Cant. UND]]),0)</f>
        <v>0</v>
      </c>
      <c r="Y1221" s="152">
        <f>IFERROR(ABS(TABLAINV[[#This Row],[PMV]]*TABLAINV[[#This Row],[Diferencia]]),0)</f>
        <v>0</v>
      </c>
      <c r="Z1221" s="153">
        <f>IFERROR(VLOOKUP(TABLAINV[[#This Row],[Codigo Estado]],unds!O:P,2,0),"PEND.")</f>
        <v>2002</v>
      </c>
      <c r="AA1221" s="153" t="str">
        <f t="shared" si="61"/>
        <v>CD09</v>
      </c>
      <c r="AB1221" s="159">
        <f t="shared" ca="1" si="62"/>
        <v>45828</v>
      </c>
    </row>
    <row r="1222" spans="1:28" s="156" customFormat="1" ht="24" customHeight="1" x14ac:dyDescent="0.2">
      <c r="A1222" s="157" t="str">
        <f t="shared" si="60"/>
        <v>MRC01</v>
      </c>
      <c r="B1222" s="145" t="str">
        <f>IF(TABLAINV[[#This Row],[Z]]="","",D1222&amp;"."&amp;TEXT(E1222,"000")&amp;"."&amp;TEXT(F1222,"000")&amp;"."&amp;TEXT(G1222,"000"))</f>
        <v>MR.C01.231.002</v>
      </c>
      <c r="C1222" s="146"/>
      <c r="D1222" s="147" t="s">
        <v>95</v>
      </c>
      <c r="E1222" s="147" t="s">
        <v>96</v>
      </c>
      <c r="F1222" s="147">
        <v>231</v>
      </c>
      <c r="G1222" s="147">
        <v>2</v>
      </c>
      <c r="H1222" s="147">
        <v>1019412</v>
      </c>
      <c r="I1222" s="147" t="s">
        <v>425</v>
      </c>
      <c r="J1222" s="158">
        <v>1</v>
      </c>
      <c r="K1222" s="147" t="s">
        <v>65</v>
      </c>
      <c r="L1222" s="148" t="s">
        <v>113</v>
      </c>
      <c r="M1222" s="147" t="s">
        <v>99</v>
      </c>
      <c r="N1222" s="146" t="s">
        <v>91</v>
      </c>
      <c r="O1222" s="146">
        <v>1</v>
      </c>
      <c r="P1222" s="148">
        <v>1</v>
      </c>
      <c r="Q1222" s="148"/>
      <c r="R1222" s="147"/>
      <c r="S1222" s="149">
        <f>TABLAINV[[#This Row],[Conteo Físico]]-TABLAINV[[#This Row],[Cant. UND]]</f>
        <v>0</v>
      </c>
      <c r="T122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2" s="150" t="str">
        <f>IFERROR(IF(MOD(TABLAINV[[#This Row],[C]],2)=0,"PAR","IMPAR"),"Zona")</f>
        <v>IMPAR</v>
      </c>
      <c r="W1222" s="151"/>
      <c r="X1222" s="152">
        <f>IFERROR(IF(TABLAINV[[#This Row],[Cant. UND]]=0,TABLAINV[[#This Row],[PMV]]*TABLAINV[[#This Row],[Conteo Físico]],TABLAINV[[#This Row],[PMV]]*TABLAINV[[#This Row],[Cant. UND]]),0)</f>
        <v>0</v>
      </c>
      <c r="Y1222" s="152">
        <f>IFERROR(ABS(TABLAINV[[#This Row],[PMV]]*TABLAINV[[#This Row],[Diferencia]]),0)</f>
        <v>0</v>
      </c>
      <c r="Z1222" s="153" t="str">
        <f>IFERROR(VLOOKUP(TABLAINV[[#This Row],[Codigo Estado]],unds!O:P,2,0),"PEND.")</f>
        <v>N.A</v>
      </c>
      <c r="AA1222" s="153" t="str">
        <f t="shared" si="61"/>
        <v>CD09</v>
      </c>
      <c r="AB1222" s="159">
        <f t="shared" ca="1" si="62"/>
        <v>45828</v>
      </c>
    </row>
    <row r="1223" spans="1:28" s="156" customFormat="1" ht="24" customHeight="1" x14ac:dyDescent="0.2">
      <c r="A1223" s="157" t="str">
        <f t="shared" si="60"/>
        <v>MRC01</v>
      </c>
      <c r="B1223" s="145" t="str">
        <f>IF(TABLAINV[[#This Row],[Z]]="","",D1223&amp;"."&amp;TEXT(E1223,"000")&amp;"."&amp;TEXT(F1223,"000")&amp;"."&amp;TEXT(G1223,"000"))</f>
        <v>MR.C01.231.002</v>
      </c>
      <c r="C1223" s="146"/>
      <c r="D1223" s="147" t="s">
        <v>95</v>
      </c>
      <c r="E1223" s="147" t="s">
        <v>96</v>
      </c>
      <c r="F1223" s="147">
        <v>231</v>
      </c>
      <c r="G1223" s="147">
        <v>2</v>
      </c>
      <c r="H1223" s="147">
        <v>1025872</v>
      </c>
      <c r="I1223" s="147" t="s">
        <v>426</v>
      </c>
      <c r="J1223" s="158">
        <v>1</v>
      </c>
      <c r="K1223" s="147" t="s">
        <v>65</v>
      </c>
      <c r="L1223" s="148" t="s">
        <v>212</v>
      </c>
      <c r="M1223" s="147" t="s">
        <v>99</v>
      </c>
      <c r="N1223" s="146" t="s">
        <v>91</v>
      </c>
      <c r="O1223" s="146">
        <v>1</v>
      </c>
      <c r="P1223" s="148">
        <v>1</v>
      </c>
      <c r="Q1223" s="148"/>
      <c r="R1223" s="147"/>
      <c r="S1223" s="149">
        <f>TABLAINV[[#This Row],[Conteo Físico]]-TABLAINV[[#This Row],[Cant. UND]]</f>
        <v>0</v>
      </c>
      <c r="T122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3" s="150" t="str">
        <f>IFERROR(IF(MOD(TABLAINV[[#This Row],[C]],2)=0,"PAR","IMPAR"),"Zona")</f>
        <v>IMPAR</v>
      </c>
      <c r="W1223" s="151"/>
      <c r="X1223" s="152">
        <f>IFERROR(IF(TABLAINV[[#This Row],[Cant. UND]]=0,TABLAINV[[#This Row],[PMV]]*TABLAINV[[#This Row],[Conteo Físico]],TABLAINV[[#This Row],[PMV]]*TABLAINV[[#This Row],[Cant. UND]]),0)</f>
        <v>0</v>
      </c>
      <c r="Y1223" s="152">
        <f>IFERROR(ABS(TABLAINV[[#This Row],[PMV]]*TABLAINV[[#This Row],[Diferencia]]),0)</f>
        <v>0</v>
      </c>
      <c r="Z1223" s="153" t="str">
        <f>IFERROR(VLOOKUP(TABLAINV[[#This Row],[Codigo Estado]],unds!O:P,2,0),"PEND.")</f>
        <v>N.A</v>
      </c>
      <c r="AA1223" s="153" t="str">
        <f t="shared" si="61"/>
        <v>CD09</v>
      </c>
      <c r="AB1223" s="159">
        <f t="shared" ca="1" si="62"/>
        <v>45828</v>
      </c>
    </row>
    <row r="1224" spans="1:28" s="156" customFormat="1" ht="24" customHeight="1" x14ac:dyDescent="0.2">
      <c r="A1224" s="157" t="str">
        <f t="shared" si="60"/>
        <v>MRC01</v>
      </c>
      <c r="B1224" s="145" t="str">
        <f>IF(TABLAINV[[#This Row],[Z]]="","",D1224&amp;"."&amp;TEXT(E1224,"000")&amp;"."&amp;TEXT(F1224,"000")&amp;"."&amp;TEXT(G1224,"000"))</f>
        <v>MR.C01.231.002</v>
      </c>
      <c r="C1224" s="146"/>
      <c r="D1224" s="147" t="s">
        <v>95</v>
      </c>
      <c r="E1224" s="147" t="s">
        <v>96</v>
      </c>
      <c r="F1224" s="147">
        <v>231</v>
      </c>
      <c r="G1224" s="147">
        <v>2</v>
      </c>
      <c r="H1224" s="147">
        <v>1025872</v>
      </c>
      <c r="I1224" s="147" t="s">
        <v>426</v>
      </c>
      <c r="J1224" s="158">
        <v>1</v>
      </c>
      <c r="K1224" s="147" t="s">
        <v>65</v>
      </c>
      <c r="L1224" s="148" t="s">
        <v>212</v>
      </c>
      <c r="M1224" s="147" t="s">
        <v>99</v>
      </c>
      <c r="N1224" s="146" t="s">
        <v>91</v>
      </c>
      <c r="O1224" s="146">
        <v>1</v>
      </c>
      <c r="P1224" s="148">
        <v>1</v>
      </c>
      <c r="Q1224" s="148"/>
      <c r="R1224" s="147"/>
      <c r="S1224" s="149">
        <f>TABLAINV[[#This Row],[Conteo Físico]]-TABLAINV[[#This Row],[Cant. UND]]</f>
        <v>0</v>
      </c>
      <c r="T122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4" s="150" t="str">
        <f>IFERROR(IF(MOD(TABLAINV[[#This Row],[C]],2)=0,"PAR","IMPAR"),"Zona")</f>
        <v>IMPAR</v>
      </c>
      <c r="W1224" s="151"/>
      <c r="X1224" s="152">
        <f>IFERROR(IF(TABLAINV[[#This Row],[Cant. UND]]=0,TABLAINV[[#This Row],[PMV]]*TABLAINV[[#This Row],[Conteo Físico]],TABLAINV[[#This Row],[PMV]]*TABLAINV[[#This Row],[Cant. UND]]),0)</f>
        <v>0</v>
      </c>
      <c r="Y1224" s="152">
        <f>IFERROR(ABS(TABLAINV[[#This Row],[PMV]]*TABLAINV[[#This Row],[Diferencia]]),0)</f>
        <v>0</v>
      </c>
      <c r="Z1224" s="153" t="str">
        <f>IFERROR(VLOOKUP(TABLAINV[[#This Row],[Codigo Estado]],unds!O:P,2,0),"PEND.")</f>
        <v>N.A</v>
      </c>
      <c r="AA1224" s="153" t="str">
        <f t="shared" si="61"/>
        <v>CD09</v>
      </c>
      <c r="AB1224" s="159">
        <f t="shared" ca="1" si="62"/>
        <v>45828</v>
      </c>
    </row>
    <row r="1225" spans="1:28" s="156" customFormat="1" ht="24" customHeight="1" x14ac:dyDescent="0.2">
      <c r="A1225" s="157" t="str">
        <f t="shared" si="60"/>
        <v>MRC01</v>
      </c>
      <c r="B1225" s="145" t="str">
        <f>IF(TABLAINV[[#This Row],[Z]]="","",D1225&amp;"."&amp;TEXT(E1225,"000")&amp;"."&amp;TEXT(F1225,"000")&amp;"."&amp;TEXT(G1225,"000"))</f>
        <v>MR.C01.231.002</v>
      </c>
      <c r="C1225" s="146"/>
      <c r="D1225" s="147" t="s">
        <v>95</v>
      </c>
      <c r="E1225" s="147" t="s">
        <v>96</v>
      </c>
      <c r="F1225" s="147">
        <v>231</v>
      </c>
      <c r="G1225" s="147">
        <v>2</v>
      </c>
      <c r="H1225" s="147">
        <v>1025905</v>
      </c>
      <c r="I1225" s="147" t="s">
        <v>427</v>
      </c>
      <c r="J1225" s="158">
        <v>2</v>
      </c>
      <c r="K1225" s="147" t="s">
        <v>65</v>
      </c>
      <c r="L1225" s="148" t="s">
        <v>115</v>
      </c>
      <c r="M1225" s="147" t="s">
        <v>99</v>
      </c>
      <c r="N1225" s="146" t="s">
        <v>91</v>
      </c>
      <c r="O1225" s="146">
        <v>2</v>
      </c>
      <c r="P1225" s="148">
        <v>2</v>
      </c>
      <c r="Q1225" s="148"/>
      <c r="R1225" s="147"/>
      <c r="S1225" s="149">
        <f>TABLAINV[[#This Row],[Conteo Físico]]-TABLAINV[[#This Row],[Cant. UND]]</f>
        <v>0</v>
      </c>
      <c r="T122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5" s="150" t="str">
        <f>IFERROR(IF(MOD(TABLAINV[[#This Row],[C]],2)=0,"PAR","IMPAR"),"Zona")</f>
        <v>IMPAR</v>
      </c>
      <c r="W1225" s="151"/>
      <c r="X1225" s="152">
        <f>IFERROR(IF(TABLAINV[[#This Row],[Cant. UND]]=0,TABLAINV[[#This Row],[PMV]]*TABLAINV[[#This Row],[Conteo Físico]],TABLAINV[[#This Row],[PMV]]*TABLAINV[[#This Row],[Cant. UND]]),0)</f>
        <v>0</v>
      </c>
      <c r="Y1225" s="152">
        <f>IFERROR(ABS(TABLAINV[[#This Row],[PMV]]*TABLAINV[[#This Row],[Diferencia]]),0)</f>
        <v>0</v>
      </c>
      <c r="Z1225" s="153" t="str">
        <f>IFERROR(VLOOKUP(TABLAINV[[#This Row],[Codigo Estado]],unds!O:P,2,0),"PEND.")</f>
        <v>N.A</v>
      </c>
      <c r="AA1225" s="153" t="str">
        <f t="shared" si="61"/>
        <v>CD09</v>
      </c>
      <c r="AB1225" s="159">
        <f t="shared" ca="1" si="62"/>
        <v>45828</v>
      </c>
    </row>
    <row r="1226" spans="1:28" s="156" customFormat="1" ht="24" customHeight="1" x14ac:dyDescent="0.2">
      <c r="A1226" s="157" t="str">
        <f t="shared" si="60"/>
        <v>MRC01</v>
      </c>
      <c r="B1226" s="145" t="str">
        <f>IF(TABLAINV[[#This Row],[Z]]="","",D1226&amp;"."&amp;TEXT(E1226,"000")&amp;"."&amp;TEXT(F1226,"000")&amp;"."&amp;TEXT(G1226,"000"))</f>
        <v>MR.C01.231.002</v>
      </c>
      <c r="C1226" s="146"/>
      <c r="D1226" s="147" t="s">
        <v>95</v>
      </c>
      <c r="E1226" s="147" t="s">
        <v>96</v>
      </c>
      <c r="F1226" s="147">
        <v>231</v>
      </c>
      <c r="G1226" s="147">
        <v>2</v>
      </c>
      <c r="H1226" s="147">
        <v>1025988</v>
      </c>
      <c r="I1226" s="147" t="s">
        <v>428</v>
      </c>
      <c r="J1226" s="158">
        <v>1</v>
      </c>
      <c r="K1226" s="147" t="s">
        <v>77</v>
      </c>
      <c r="L1226" s="148" t="s">
        <v>113</v>
      </c>
      <c r="M1226" s="147" t="s">
        <v>99</v>
      </c>
      <c r="N1226" s="146" t="s">
        <v>429</v>
      </c>
      <c r="O1226" s="146">
        <v>1</v>
      </c>
      <c r="P1226" s="148">
        <v>1</v>
      </c>
      <c r="Q1226" s="148"/>
      <c r="R1226" s="147"/>
      <c r="S1226" s="149">
        <f>TABLAINV[[#This Row],[Conteo Físico]]-TABLAINV[[#This Row],[Cant. UND]]</f>
        <v>0</v>
      </c>
      <c r="T122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6" s="150" t="str">
        <f>IFERROR(IF(MOD(TABLAINV[[#This Row],[C]],2)=0,"PAR","IMPAR"),"Zona")</f>
        <v>IMPAR</v>
      </c>
      <c r="W1226" s="151"/>
      <c r="X1226" s="152">
        <f>IFERROR(IF(TABLAINV[[#This Row],[Cant. UND]]=0,TABLAINV[[#This Row],[PMV]]*TABLAINV[[#This Row],[Conteo Físico]],TABLAINV[[#This Row],[PMV]]*TABLAINV[[#This Row],[Cant. UND]]),0)</f>
        <v>0</v>
      </c>
      <c r="Y1226" s="152">
        <f>IFERROR(ABS(TABLAINV[[#This Row],[PMV]]*TABLAINV[[#This Row],[Diferencia]]),0)</f>
        <v>0</v>
      </c>
      <c r="Z1226" s="153">
        <f>IFERROR(VLOOKUP(TABLAINV[[#This Row],[Codigo Estado]],unds!O:P,2,0),"PEND.")</f>
        <v>9995</v>
      </c>
      <c r="AA1226" s="153" t="str">
        <f t="shared" si="61"/>
        <v>CD09</v>
      </c>
      <c r="AB1226" s="159">
        <f t="shared" ca="1" si="62"/>
        <v>45828</v>
      </c>
    </row>
    <row r="1227" spans="1:28" s="156" customFormat="1" ht="24" customHeight="1" x14ac:dyDescent="0.2">
      <c r="A1227" s="157" t="str">
        <f t="shared" si="60"/>
        <v>MRC01</v>
      </c>
      <c r="B1227" s="145" t="str">
        <f>IF(TABLAINV[[#This Row],[Z]]="","",D1227&amp;"."&amp;TEXT(E1227,"000")&amp;"."&amp;TEXT(F1227,"000")&amp;"."&amp;TEXT(G1227,"000"))</f>
        <v>MR.C01.231.002</v>
      </c>
      <c r="C1227" s="146"/>
      <c r="D1227" s="147" t="s">
        <v>95</v>
      </c>
      <c r="E1227" s="147" t="s">
        <v>96</v>
      </c>
      <c r="F1227" s="147">
        <v>231</v>
      </c>
      <c r="G1227" s="147">
        <v>2</v>
      </c>
      <c r="H1227" s="147">
        <v>1033637</v>
      </c>
      <c r="I1227" s="147" t="s">
        <v>430</v>
      </c>
      <c r="J1227" s="158">
        <v>1</v>
      </c>
      <c r="K1227" s="147" t="s">
        <v>77</v>
      </c>
      <c r="L1227" s="148" t="s">
        <v>117</v>
      </c>
      <c r="M1227" s="147" t="s">
        <v>99</v>
      </c>
      <c r="N1227" s="146" t="s">
        <v>429</v>
      </c>
      <c r="O1227" s="146">
        <v>1</v>
      </c>
      <c r="P1227" s="148">
        <v>1</v>
      </c>
      <c r="Q1227" s="148"/>
      <c r="R1227" s="147"/>
      <c r="S1227" s="149">
        <f>TABLAINV[[#This Row],[Conteo Físico]]-TABLAINV[[#This Row],[Cant. UND]]</f>
        <v>0</v>
      </c>
      <c r="T122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7" s="150" t="str">
        <f>IFERROR(IF(MOD(TABLAINV[[#This Row],[C]],2)=0,"PAR","IMPAR"),"Zona")</f>
        <v>IMPAR</v>
      </c>
      <c r="W1227" s="151"/>
      <c r="X1227" s="152">
        <f>IFERROR(IF(TABLAINV[[#This Row],[Cant. UND]]=0,TABLAINV[[#This Row],[PMV]]*TABLAINV[[#This Row],[Conteo Físico]],TABLAINV[[#This Row],[PMV]]*TABLAINV[[#This Row],[Cant. UND]]),0)</f>
        <v>0</v>
      </c>
      <c r="Y1227" s="152">
        <f>IFERROR(ABS(TABLAINV[[#This Row],[PMV]]*TABLAINV[[#This Row],[Diferencia]]),0)</f>
        <v>0</v>
      </c>
      <c r="Z1227" s="153">
        <f>IFERROR(VLOOKUP(TABLAINV[[#This Row],[Codigo Estado]],unds!O:P,2,0),"PEND.")</f>
        <v>9995</v>
      </c>
      <c r="AA1227" s="153" t="str">
        <f t="shared" si="61"/>
        <v>CD09</v>
      </c>
      <c r="AB1227" s="159">
        <f t="shared" ca="1" si="62"/>
        <v>45828</v>
      </c>
    </row>
    <row r="1228" spans="1:28" s="156" customFormat="1" ht="24" customHeight="1" x14ac:dyDescent="0.2">
      <c r="A1228" s="157" t="str">
        <f t="shared" si="60"/>
        <v>MRC01</v>
      </c>
      <c r="B1228" s="145" t="str">
        <f>IF(TABLAINV[[#This Row],[Z]]="","",D1228&amp;"."&amp;TEXT(E1228,"000")&amp;"."&amp;TEXT(F1228,"000")&amp;"."&amp;TEXT(G1228,"000"))</f>
        <v>MR.C01.231.002</v>
      </c>
      <c r="C1228" s="146"/>
      <c r="D1228" s="147" t="s">
        <v>95</v>
      </c>
      <c r="E1228" s="147" t="s">
        <v>96</v>
      </c>
      <c r="F1228" s="147">
        <v>231</v>
      </c>
      <c r="G1228" s="147">
        <v>2</v>
      </c>
      <c r="H1228" s="147">
        <v>113219008</v>
      </c>
      <c r="I1228" s="147" t="s">
        <v>431</v>
      </c>
      <c r="J1228" s="158">
        <v>1</v>
      </c>
      <c r="K1228" s="147" t="s">
        <v>65</v>
      </c>
      <c r="L1228" s="148" t="s">
        <v>115</v>
      </c>
      <c r="M1228" s="147" t="s">
        <v>99</v>
      </c>
      <c r="N1228" s="146" t="s">
        <v>91</v>
      </c>
      <c r="O1228" s="146">
        <v>1</v>
      </c>
      <c r="P1228" s="148">
        <v>1</v>
      </c>
      <c r="Q1228" s="148"/>
      <c r="R1228" s="147"/>
      <c r="S1228" s="149">
        <f>TABLAINV[[#This Row],[Conteo Físico]]-TABLAINV[[#This Row],[Cant. UND]]</f>
        <v>0</v>
      </c>
      <c r="T122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8" s="150" t="str">
        <f>IFERROR(IF(MOD(TABLAINV[[#This Row],[C]],2)=0,"PAR","IMPAR"),"Zona")</f>
        <v>IMPAR</v>
      </c>
      <c r="W1228" s="151"/>
      <c r="X1228" s="152">
        <f>IFERROR(IF(TABLAINV[[#This Row],[Cant. UND]]=0,TABLAINV[[#This Row],[PMV]]*TABLAINV[[#This Row],[Conteo Físico]],TABLAINV[[#This Row],[PMV]]*TABLAINV[[#This Row],[Cant. UND]]),0)</f>
        <v>0</v>
      </c>
      <c r="Y1228" s="152">
        <f>IFERROR(ABS(TABLAINV[[#This Row],[PMV]]*TABLAINV[[#This Row],[Diferencia]]),0)</f>
        <v>0</v>
      </c>
      <c r="Z1228" s="153" t="str">
        <f>IFERROR(VLOOKUP(TABLAINV[[#This Row],[Codigo Estado]],unds!O:P,2,0),"PEND.")</f>
        <v>N.A</v>
      </c>
      <c r="AA1228" s="153" t="str">
        <f t="shared" si="61"/>
        <v>CD09</v>
      </c>
      <c r="AB1228" s="159">
        <f t="shared" ca="1" si="62"/>
        <v>45828</v>
      </c>
    </row>
    <row r="1229" spans="1:28" s="156" customFormat="1" ht="24" customHeight="1" x14ac:dyDescent="0.2">
      <c r="A1229" s="157" t="str">
        <f t="shared" si="60"/>
        <v>MRC01</v>
      </c>
      <c r="B1229" s="145" t="str">
        <f>IF(TABLAINV[[#This Row],[Z]]="","",D1229&amp;"."&amp;TEXT(E1229,"000")&amp;"."&amp;TEXT(F1229,"000")&amp;"."&amp;TEXT(G1229,"000"))</f>
        <v>MR.C01.231.002</v>
      </c>
      <c r="C1229" s="146"/>
      <c r="D1229" s="147" t="s">
        <v>95</v>
      </c>
      <c r="E1229" s="147" t="s">
        <v>96</v>
      </c>
      <c r="F1229" s="147">
        <v>231</v>
      </c>
      <c r="G1229" s="147">
        <v>2</v>
      </c>
      <c r="H1229" s="147">
        <v>137400004</v>
      </c>
      <c r="I1229" s="147" t="s">
        <v>432</v>
      </c>
      <c r="J1229" s="158">
        <v>12</v>
      </c>
      <c r="K1229" s="147" t="s">
        <v>65</v>
      </c>
      <c r="L1229" s="148" t="s">
        <v>115</v>
      </c>
      <c r="M1229" s="147" t="s">
        <v>99</v>
      </c>
      <c r="N1229" s="146" t="s">
        <v>91</v>
      </c>
      <c r="O1229" s="146">
        <v>12</v>
      </c>
      <c r="P1229" s="148">
        <v>12</v>
      </c>
      <c r="Q1229" s="148"/>
      <c r="R1229" s="147"/>
      <c r="S1229" s="149">
        <f>TABLAINV[[#This Row],[Conteo Físico]]-TABLAINV[[#This Row],[Cant. UND]]</f>
        <v>0</v>
      </c>
      <c r="T122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9" s="150" t="str">
        <f>IFERROR(IF(MOD(TABLAINV[[#This Row],[C]],2)=0,"PAR","IMPAR"),"Zona")</f>
        <v>IMPAR</v>
      </c>
      <c r="W1229" s="151"/>
      <c r="X1229" s="152">
        <f>IFERROR(IF(TABLAINV[[#This Row],[Cant. UND]]=0,TABLAINV[[#This Row],[PMV]]*TABLAINV[[#This Row],[Conteo Físico]],TABLAINV[[#This Row],[PMV]]*TABLAINV[[#This Row],[Cant. UND]]),0)</f>
        <v>0</v>
      </c>
      <c r="Y1229" s="152">
        <f>IFERROR(ABS(TABLAINV[[#This Row],[PMV]]*TABLAINV[[#This Row],[Diferencia]]),0)</f>
        <v>0</v>
      </c>
      <c r="Z1229" s="153" t="str">
        <f>IFERROR(VLOOKUP(TABLAINV[[#This Row],[Codigo Estado]],unds!O:P,2,0),"PEND.")</f>
        <v>N.A</v>
      </c>
      <c r="AA1229" s="153" t="str">
        <f t="shared" si="61"/>
        <v>CD09</v>
      </c>
      <c r="AB1229" s="159">
        <f t="shared" ca="1" si="62"/>
        <v>45828</v>
      </c>
    </row>
    <row r="1230" spans="1:28" s="156" customFormat="1" ht="24" customHeight="1" x14ac:dyDescent="0.2">
      <c r="A1230" s="157" t="str">
        <f t="shared" si="60"/>
        <v>MRC01</v>
      </c>
      <c r="B1230" s="145" t="str">
        <f>IF(TABLAINV[[#This Row],[Z]]="","",D1230&amp;"."&amp;TEXT(E1230,"000")&amp;"."&amp;TEXT(F1230,"000")&amp;"."&amp;TEXT(G1230,"000"))</f>
        <v>MR.C01.231.002</v>
      </c>
      <c r="C1230" s="146"/>
      <c r="D1230" s="147" t="s">
        <v>95</v>
      </c>
      <c r="E1230" s="147" t="s">
        <v>96</v>
      </c>
      <c r="F1230" s="147">
        <v>231</v>
      </c>
      <c r="G1230" s="147">
        <v>2</v>
      </c>
      <c r="H1230" s="147">
        <v>203747</v>
      </c>
      <c r="I1230" s="147" t="s">
        <v>216</v>
      </c>
      <c r="J1230" s="158">
        <v>2</v>
      </c>
      <c r="K1230" s="147" t="s">
        <v>77</v>
      </c>
      <c r="L1230" s="148" t="s">
        <v>115</v>
      </c>
      <c r="M1230" s="147" t="s">
        <v>99</v>
      </c>
      <c r="N1230" s="146" t="s">
        <v>91</v>
      </c>
      <c r="O1230" s="146">
        <v>2</v>
      </c>
      <c r="P1230" s="148">
        <v>2</v>
      </c>
      <c r="Q1230" s="148"/>
      <c r="R1230" s="147"/>
      <c r="S1230" s="149">
        <f>TABLAINV[[#This Row],[Conteo Físico]]-TABLAINV[[#This Row],[Cant. UND]]</f>
        <v>0</v>
      </c>
      <c r="T123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0" s="150" t="str">
        <f>IFERROR(IF(MOD(TABLAINV[[#This Row],[C]],2)=0,"PAR","IMPAR"),"Zona")</f>
        <v>IMPAR</v>
      </c>
      <c r="W1230" s="151"/>
      <c r="X1230" s="152">
        <f>IFERROR(IF(TABLAINV[[#This Row],[Cant. UND]]=0,TABLAINV[[#This Row],[PMV]]*TABLAINV[[#This Row],[Conteo Físico]],TABLAINV[[#This Row],[PMV]]*TABLAINV[[#This Row],[Cant. UND]]),0)</f>
        <v>0</v>
      </c>
      <c r="Y1230" s="152">
        <f>IFERROR(ABS(TABLAINV[[#This Row],[PMV]]*TABLAINV[[#This Row],[Diferencia]]),0)</f>
        <v>0</v>
      </c>
      <c r="Z1230" s="153">
        <f>IFERROR(VLOOKUP(TABLAINV[[#This Row],[Codigo Estado]],unds!O:P,2,0),"PEND.")</f>
        <v>9995</v>
      </c>
      <c r="AA1230" s="153" t="str">
        <f t="shared" si="61"/>
        <v>CD09</v>
      </c>
      <c r="AB1230" s="159">
        <f t="shared" ca="1" si="62"/>
        <v>45828</v>
      </c>
    </row>
    <row r="1231" spans="1:28" s="156" customFormat="1" ht="24" customHeight="1" x14ac:dyDescent="0.2">
      <c r="A1231" s="157" t="str">
        <f t="shared" si="60"/>
        <v>MRC01</v>
      </c>
      <c r="B1231" s="145" t="str">
        <f>IF(TABLAINV[[#This Row],[Z]]="","",D1231&amp;"."&amp;TEXT(E1231,"000")&amp;"."&amp;TEXT(F1231,"000")&amp;"."&amp;TEXT(G1231,"000"))</f>
        <v>MR.C01.231.002</v>
      </c>
      <c r="C1231" s="146"/>
      <c r="D1231" s="147" t="s">
        <v>95</v>
      </c>
      <c r="E1231" s="147" t="s">
        <v>96</v>
      </c>
      <c r="F1231" s="147">
        <v>231</v>
      </c>
      <c r="G1231" s="147">
        <v>2</v>
      </c>
      <c r="H1231" s="147">
        <v>227922</v>
      </c>
      <c r="I1231" s="147" t="s">
        <v>433</v>
      </c>
      <c r="J1231" s="158">
        <v>1</v>
      </c>
      <c r="K1231" s="147" t="s">
        <v>77</v>
      </c>
      <c r="L1231" s="148" t="s">
        <v>113</v>
      </c>
      <c r="M1231" s="147" t="s">
        <v>99</v>
      </c>
      <c r="N1231" s="146" t="s">
        <v>91</v>
      </c>
      <c r="O1231" s="146">
        <v>1</v>
      </c>
      <c r="P1231" s="148">
        <v>1</v>
      </c>
      <c r="Q1231" s="148"/>
      <c r="R1231" s="147"/>
      <c r="S1231" s="149">
        <f>TABLAINV[[#This Row],[Conteo Físico]]-TABLAINV[[#This Row],[Cant. UND]]</f>
        <v>0</v>
      </c>
      <c r="T123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1" s="150" t="str">
        <f>IFERROR(IF(MOD(TABLAINV[[#This Row],[C]],2)=0,"PAR","IMPAR"),"Zona")</f>
        <v>IMPAR</v>
      </c>
      <c r="W1231" s="151"/>
      <c r="X1231" s="152">
        <f>IFERROR(IF(TABLAINV[[#This Row],[Cant. UND]]=0,TABLAINV[[#This Row],[PMV]]*TABLAINV[[#This Row],[Conteo Físico]],TABLAINV[[#This Row],[PMV]]*TABLAINV[[#This Row],[Cant. UND]]),0)</f>
        <v>0</v>
      </c>
      <c r="Y1231" s="152">
        <f>IFERROR(ABS(TABLAINV[[#This Row],[PMV]]*TABLAINV[[#This Row],[Diferencia]]),0)</f>
        <v>0</v>
      </c>
      <c r="Z1231" s="153">
        <f>IFERROR(VLOOKUP(TABLAINV[[#This Row],[Codigo Estado]],unds!O:P,2,0),"PEND.")</f>
        <v>9995</v>
      </c>
      <c r="AA1231" s="153" t="str">
        <f t="shared" si="61"/>
        <v>CD09</v>
      </c>
      <c r="AB1231" s="159">
        <f t="shared" ca="1" si="62"/>
        <v>45828</v>
      </c>
    </row>
    <row r="1232" spans="1:28" s="156" customFormat="1" ht="24" customHeight="1" x14ac:dyDescent="0.2">
      <c r="A1232" s="157" t="str">
        <f t="shared" si="60"/>
        <v>MRC01</v>
      </c>
      <c r="B1232" s="145" t="str">
        <f>IF(TABLAINV[[#This Row],[Z]]="","",D1232&amp;"."&amp;TEXT(E1232,"000")&amp;"."&amp;TEXT(F1232,"000")&amp;"."&amp;TEXT(G1232,"000"))</f>
        <v>MR.C01.231.002</v>
      </c>
      <c r="C1232" s="146"/>
      <c r="D1232" s="147" t="s">
        <v>95</v>
      </c>
      <c r="E1232" s="147" t="s">
        <v>96</v>
      </c>
      <c r="F1232" s="147">
        <v>231</v>
      </c>
      <c r="G1232" s="147">
        <v>2</v>
      </c>
      <c r="H1232" s="147">
        <v>228079</v>
      </c>
      <c r="I1232" s="147" t="s">
        <v>434</v>
      </c>
      <c r="J1232" s="158">
        <v>6</v>
      </c>
      <c r="K1232" s="147" t="s">
        <v>77</v>
      </c>
      <c r="L1232" s="148" t="s">
        <v>435</v>
      </c>
      <c r="M1232" s="147" t="s">
        <v>99</v>
      </c>
      <c r="N1232" s="146" t="s">
        <v>91</v>
      </c>
      <c r="O1232" s="146">
        <v>6</v>
      </c>
      <c r="P1232" s="148">
        <v>6</v>
      </c>
      <c r="Q1232" s="148"/>
      <c r="R1232" s="147"/>
      <c r="S1232" s="149">
        <f>TABLAINV[[#This Row],[Conteo Físico]]-TABLAINV[[#This Row],[Cant. UND]]</f>
        <v>0</v>
      </c>
      <c r="T123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2" s="150" t="str">
        <f>IFERROR(IF(MOD(TABLAINV[[#This Row],[C]],2)=0,"PAR","IMPAR"),"Zona")</f>
        <v>IMPAR</v>
      </c>
      <c r="W1232" s="151"/>
      <c r="X1232" s="152">
        <f>IFERROR(IF(TABLAINV[[#This Row],[Cant. UND]]=0,TABLAINV[[#This Row],[PMV]]*TABLAINV[[#This Row],[Conteo Físico]],TABLAINV[[#This Row],[PMV]]*TABLAINV[[#This Row],[Cant. UND]]),0)</f>
        <v>0</v>
      </c>
      <c r="Y1232" s="152">
        <f>IFERROR(ABS(TABLAINV[[#This Row],[PMV]]*TABLAINV[[#This Row],[Diferencia]]),0)</f>
        <v>0</v>
      </c>
      <c r="Z1232" s="153">
        <f>IFERROR(VLOOKUP(TABLAINV[[#This Row],[Codigo Estado]],unds!O:P,2,0),"PEND.")</f>
        <v>9995</v>
      </c>
      <c r="AA1232" s="153" t="str">
        <f t="shared" si="61"/>
        <v>CD09</v>
      </c>
      <c r="AB1232" s="159">
        <f t="shared" ca="1" si="62"/>
        <v>45828</v>
      </c>
    </row>
    <row r="1233" spans="1:28" s="156" customFormat="1" ht="24" customHeight="1" x14ac:dyDescent="0.2">
      <c r="A1233" s="157" t="str">
        <f t="shared" si="60"/>
        <v>MRC01</v>
      </c>
      <c r="B1233" s="145" t="str">
        <f>IF(TABLAINV[[#This Row],[Z]]="","",D1233&amp;"."&amp;TEXT(E1233,"000")&amp;"."&amp;TEXT(F1233,"000")&amp;"."&amp;TEXT(G1233,"000"))</f>
        <v>MR.C01.231.002</v>
      </c>
      <c r="C1233" s="146"/>
      <c r="D1233" s="147" t="s">
        <v>95</v>
      </c>
      <c r="E1233" s="147" t="s">
        <v>96</v>
      </c>
      <c r="F1233" s="147">
        <v>231</v>
      </c>
      <c r="G1233" s="147">
        <v>2</v>
      </c>
      <c r="H1233" s="147">
        <v>262195</v>
      </c>
      <c r="I1233" s="147" t="s">
        <v>436</v>
      </c>
      <c r="J1233" s="158">
        <v>1</v>
      </c>
      <c r="K1233" s="147" t="s">
        <v>65</v>
      </c>
      <c r="L1233" s="148" t="s">
        <v>115</v>
      </c>
      <c r="M1233" s="147" t="s">
        <v>99</v>
      </c>
      <c r="N1233" s="146" t="s">
        <v>91</v>
      </c>
      <c r="O1233" s="146">
        <v>1</v>
      </c>
      <c r="P1233" s="148">
        <v>1</v>
      </c>
      <c r="Q1233" s="148"/>
      <c r="R1233" s="147"/>
      <c r="S1233" s="149">
        <f>TABLAINV[[#This Row],[Conteo Físico]]-TABLAINV[[#This Row],[Cant. UND]]</f>
        <v>0</v>
      </c>
      <c r="T123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3" s="150" t="str">
        <f>IFERROR(IF(MOD(TABLAINV[[#This Row],[C]],2)=0,"PAR","IMPAR"),"Zona")</f>
        <v>IMPAR</v>
      </c>
      <c r="W1233" s="151"/>
      <c r="X1233" s="152">
        <f>IFERROR(IF(TABLAINV[[#This Row],[Cant. UND]]=0,TABLAINV[[#This Row],[PMV]]*TABLAINV[[#This Row],[Conteo Físico]],TABLAINV[[#This Row],[PMV]]*TABLAINV[[#This Row],[Cant. UND]]),0)</f>
        <v>0</v>
      </c>
      <c r="Y1233" s="152">
        <f>IFERROR(ABS(TABLAINV[[#This Row],[PMV]]*TABLAINV[[#This Row],[Diferencia]]),0)</f>
        <v>0</v>
      </c>
      <c r="Z1233" s="153" t="str">
        <f>IFERROR(VLOOKUP(TABLAINV[[#This Row],[Codigo Estado]],unds!O:P,2,0),"PEND.")</f>
        <v>N.A</v>
      </c>
      <c r="AA1233" s="153" t="str">
        <f t="shared" si="61"/>
        <v>CD09</v>
      </c>
      <c r="AB1233" s="159">
        <f t="shared" ca="1" si="62"/>
        <v>45828</v>
      </c>
    </row>
    <row r="1234" spans="1:28" s="156" customFormat="1" ht="24" customHeight="1" x14ac:dyDescent="0.2">
      <c r="A1234" s="157" t="str">
        <f t="shared" si="60"/>
        <v>MRC01</v>
      </c>
      <c r="B1234" s="145" t="str">
        <f>IF(TABLAINV[[#This Row],[Z]]="","",D1234&amp;"."&amp;TEXT(E1234,"000")&amp;"."&amp;TEXT(F1234,"000")&amp;"."&amp;TEXT(G1234,"000"))</f>
        <v>MR.C01.231.002</v>
      </c>
      <c r="C1234" s="146"/>
      <c r="D1234" s="147" t="s">
        <v>95</v>
      </c>
      <c r="E1234" s="147" t="s">
        <v>96</v>
      </c>
      <c r="F1234" s="147">
        <v>231</v>
      </c>
      <c r="G1234" s="147">
        <v>2</v>
      </c>
      <c r="H1234" s="147">
        <v>317950</v>
      </c>
      <c r="I1234" s="147" t="s">
        <v>114</v>
      </c>
      <c r="J1234" s="158">
        <v>1</v>
      </c>
      <c r="K1234" s="147" t="s">
        <v>65</v>
      </c>
      <c r="L1234" s="148" t="s">
        <v>115</v>
      </c>
      <c r="M1234" s="147" t="s">
        <v>99</v>
      </c>
      <c r="N1234" s="146" t="s">
        <v>91</v>
      </c>
      <c r="O1234" s="146">
        <v>1</v>
      </c>
      <c r="P1234" s="148">
        <v>1</v>
      </c>
      <c r="Q1234" s="148"/>
      <c r="R1234" s="147"/>
      <c r="S1234" s="149">
        <f>TABLAINV[[#This Row],[Conteo Físico]]-TABLAINV[[#This Row],[Cant. UND]]</f>
        <v>0</v>
      </c>
      <c r="T123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4" s="150" t="str">
        <f>IFERROR(IF(MOD(TABLAINV[[#This Row],[C]],2)=0,"PAR","IMPAR"),"Zona")</f>
        <v>IMPAR</v>
      </c>
      <c r="W1234" s="151"/>
      <c r="X1234" s="152">
        <f>IFERROR(IF(TABLAINV[[#This Row],[Cant. UND]]=0,TABLAINV[[#This Row],[PMV]]*TABLAINV[[#This Row],[Conteo Físico]],TABLAINV[[#This Row],[PMV]]*TABLAINV[[#This Row],[Cant. UND]]),0)</f>
        <v>0</v>
      </c>
      <c r="Y1234" s="152">
        <f>IFERROR(ABS(TABLAINV[[#This Row],[PMV]]*TABLAINV[[#This Row],[Diferencia]]),0)</f>
        <v>0</v>
      </c>
      <c r="Z1234" s="153" t="str">
        <f>IFERROR(VLOOKUP(TABLAINV[[#This Row],[Codigo Estado]],unds!O:P,2,0),"PEND.")</f>
        <v>N.A</v>
      </c>
      <c r="AA1234" s="153" t="str">
        <f t="shared" si="61"/>
        <v>CD09</v>
      </c>
      <c r="AB1234" s="159">
        <f t="shared" ca="1" si="62"/>
        <v>45828</v>
      </c>
    </row>
    <row r="1235" spans="1:28" s="156" customFormat="1" ht="24" customHeight="1" x14ac:dyDescent="0.2">
      <c r="A1235" s="157" t="str">
        <f t="shared" si="60"/>
        <v>MRC01</v>
      </c>
      <c r="B1235" s="145" t="str">
        <f>IF(TABLAINV[[#This Row],[Z]]="","",D1235&amp;"."&amp;TEXT(E1235,"000")&amp;"."&amp;TEXT(F1235,"000")&amp;"."&amp;TEXT(G1235,"000"))</f>
        <v>MR.C01.231.002</v>
      </c>
      <c r="C1235" s="146"/>
      <c r="D1235" s="147" t="s">
        <v>95</v>
      </c>
      <c r="E1235" s="147" t="s">
        <v>96</v>
      </c>
      <c r="F1235" s="147">
        <v>231</v>
      </c>
      <c r="G1235" s="147">
        <v>2</v>
      </c>
      <c r="H1235" s="147">
        <v>3205</v>
      </c>
      <c r="I1235" s="147" t="s">
        <v>437</v>
      </c>
      <c r="J1235" s="158">
        <v>11</v>
      </c>
      <c r="K1235" s="147" t="s">
        <v>65</v>
      </c>
      <c r="L1235" s="148" t="s">
        <v>115</v>
      </c>
      <c r="M1235" s="147" t="s">
        <v>99</v>
      </c>
      <c r="N1235" s="146" t="s">
        <v>91</v>
      </c>
      <c r="O1235" s="146">
        <v>11</v>
      </c>
      <c r="P1235" s="148">
        <v>11</v>
      </c>
      <c r="Q1235" s="148"/>
      <c r="R1235" s="147"/>
      <c r="S1235" s="149">
        <f>TABLAINV[[#This Row],[Conteo Físico]]-TABLAINV[[#This Row],[Cant. UND]]</f>
        <v>0</v>
      </c>
      <c r="T123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5" s="150" t="str">
        <f>IFERROR(IF(MOD(TABLAINV[[#This Row],[C]],2)=0,"PAR","IMPAR"),"Zona")</f>
        <v>IMPAR</v>
      </c>
      <c r="W1235" s="151"/>
      <c r="X1235" s="152">
        <f>IFERROR(IF(TABLAINV[[#This Row],[Cant. UND]]=0,TABLAINV[[#This Row],[PMV]]*TABLAINV[[#This Row],[Conteo Físico]],TABLAINV[[#This Row],[PMV]]*TABLAINV[[#This Row],[Cant. UND]]),0)</f>
        <v>0</v>
      </c>
      <c r="Y1235" s="152">
        <f>IFERROR(ABS(TABLAINV[[#This Row],[PMV]]*TABLAINV[[#This Row],[Diferencia]]),0)</f>
        <v>0</v>
      </c>
      <c r="Z1235" s="153" t="str">
        <f>IFERROR(VLOOKUP(TABLAINV[[#This Row],[Codigo Estado]],unds!O:P,2,0),"PEND.")</f>
        <v>N.A</v>
      </c>
      <c r="AA1235" s="153" t="str">
        <f t="shared" si="61"/>
        <v>CD09</v>
      </c>
      <c r="AB1235" s="159">
        <f t="shared" ca="1" si="62"/>
        <v>45828</v>
      </c>
    </row>
    <row r="1236" spans="1:28" s="156" customFormat="1" ht="24" customHeight="1" x14ac:dyDescent="0.2">
      <c r="A1236" s="157" t="str">
        <f t="shared" si="60"/>
        <v>MRC01</v>
      </c>
      <c r="B1236" s="145" t="str">
        <f>IF(TABLAINV[[#This Row],[Z]]="","",D1236&amp;"."&amp;TEXT(E1236,"000")&amp;"."&amp;TEXT(F1236,"000")&amp;"."&amp;TEXT(G1236,"000"))</f>
        <v>MR.C01.231.002</v>
      </c>
      <c r="C1236" s="146"/>
      <c r="D1236" s="147" t="s">
        <v>95</v>
      </c>
      <c r="E1236" s="147" t="s">
        <v>96</v>
      </c>
      <c r="F1236" s="147">
        <v>231</v>
      </c>
      <c r="G1236" s="147">
        <v>2</v>
      </c>
      <c r="H1236" s="147">
        <v>3290</v>
      </c>
      <c r="I1236" s="147" t="s">
        <v>438</v>
      </c>
      <c r="J1236" s="158">
        <v>6</v>
      </c>
      <c r="K1236" s="147" t="s">
        <v>77</v>
      </c>
      <c r="L1236" s="148" t="s">
        <v>134</v>
      </c>
      <c r="M1236" s="147" t="s">
        <v>111</v>
      </c>
      <c r="N1236" s="146" t="s">
        <v>91</v>
      </c>
      <c r="O1236" s="146">
        <v>6</v>
      </c>
      <c r="P1236" s="148">
        <v>6</v>
      </c>
      <c r="Q1236" s="148"/>
      <c r="R1236" s="147"/>
      <c r="S1236" s="149">
        <f>TABLAINV[[#This Row],[Conteo Físico]]-TABLAINV[[#This Row],[Cant. UND]]</f>
        <v>0</v>
      </c>
      <c r="T123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6" s="150" t="str">
        <f>IFERROR(IF(MOD(TABLAINV[[#This Row],[C]],2)=0,"PAR","IMPAR"),"Zona")</f>
        <v>IMPAR</v>
      </c>
      <c r="W1236" s="151"/>
      <c r="X1236" s="152">
        <f>IFERROR(IF(TABLAINV[[#This Row],[Cant. UND]]=0,TABLAINV[[#This Row],[PMV]]*TABLAINV[[#This Row],[Conteo Físico]],TABLAINV[[#This Row],[PMV]]*TABLAINV[[#This Row],[Cant. UND]]),0)</f>
        <v>0</v>
      </c>
      <c r="Y1236" s="152">
        <f>IFERROR(ABS(TABLAINV[[#This Row],[PMV]]*TABLAINV[[#This Row],[Diferencia]]),0)</f>
        <v>0</v>
      </c>
      <c r="Z1236" s="153">
        <f>IFERROR(VLOOKUP(TABLAINV[[#This Row],[Codigo Estado]],unds!O:P,2,0),"PEND.")</f>
        <v>9995</v>
      </c>
      <c r="AA1236" s="153" t="str">
        <f t="shared" si="61"/>
        <v>CD09</v>
      </c>
      <c r="AB1236" s="159">
        <f t="shared" ca="1" si="62"/>
        <v>45828</v>
      </c>
    </row>
    <row r="1237" spans="1:28" s="156" customFormat="1" ht="24" customHeight="1" x14ac:dyDescent="0.2">
      <c r="A1237" s="157" t="str">
        <f t="shared" ref="A1237:A1273" si="63">D1237&amp;E1237</f>
        <v>MRC01</v>
      </c>
      <c r="B1237" s="145" t="str">
        <f>IF(TABLAINV[[#This Row],[Z]]="","",D1237&amp;"."&amp;TEXT(E1237,"000")&amp;"."&amp;TEXT(F1237,"000")&amp;"."&amp;TEXT(G1237,"000"))</f>
        <v>MR.C01.231.002</v>
      </c>
      <c r="C1237" s="146"/>
      <c r="D1237" s="147" t="s">
        <v>95</v>
      </c>
      <c r="E1237" s="147" t="s">
        <v>96</v>
      </c>
      <c r="F1237" s="147">
        <v>231</v>
      </c>
      <c r="G1237" s="147">
        <v>2</v>
      </c>
      <c r="H1237" s="147">
        <v>376557</v>
      </c>
      <c r="I1237" s="147" t="s">
        <v>439</v>
      </c>
      <c r="J1237" s="158">
        <v>1</v>
      </c>
      <c r="K1237" s="147" t="s">
        <v>77</v>
      </c>
      <c r="L1237" s="148" t="s">
        <v>244</v>
      </c>
      <c r="M1237" s="147" t="s">
        <v>99</v>
      </c>
      <c r="N1237" s="146" t="s">
        <v>91</v>
      </c>
      <c r="O1237" s="146">
        <v>1</v>
      </c>
      <c r="P1237" s="148">
        <v>1</v>
      </c>
      <c r="Q1237" s="148"/>
      <c r="R1237" s="147"/>
      <c r="S1237" s="149">
        <f>TABLAINV[[#This Row],[Conteo Físico]]-TABLAINV[[#This Row],[Cant. UND]]</f>
        <v>0</v>
      </c>
      <c r="T123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7" s="150" t="str">
        <f>IFERROR(IF(MOD(TABLAINV[[#This Row],[C]],2)=0,"PAR","IMPAR"),"Zona")</f>
        <v>IMPAR</v>
      </c>
      <c r="W1237" s="151"/>
      <c r="X1237" s="152">
        <f>IFERROR(IF(TABLAINV[[#This Row],[Cant. UND]]=0,TABLAINV[[#This Row],[PMV]]*TABLAINV[[#This Row],[Conteo Físico]],TABLAINV[[#This Row],[PMV]]*TABLAINV[[#This Row],[Cant. UND]]),0)</f>
        <v>0</v>
      </c>
      <c r="Y1237" s="152">
        <f>IFERROR(ABS(TABLAINV[[#This Row],[PMV]]*TABLAINV[[#This Row],[Diferencia]]),0)</f>
        <v>0</v>
      </c>
      <c r="Z1237" s="153">
        <f>IFERROR(VLOOKUP(TABLAINV[[#This Row],[Codigo Estado]],unds!O:P,2,0),"PEND.")</f>
        <v>9995</v>
      </c>
      <c r="AA1237" s="153" t="str">
        <f t="shared" ref="AA1237:AA1273" si="64">$AA$1</f>
        <v>CD09</v>
      </c>
      <c r="AB1237" s="159">
        <f t="shared" ref="AB1237:AB1273" ca="1" si="65">TODAY()</f>
        <v>45828</v>
      </c>
    </row>
    <row r="1238" spans="1:28" s="156" customFormat="1" ht="24" customHeight="1" x14ac:dyDescent="0.2">
      <c r="A1238" s="157" t="str">
        <f t="shared" si="63"/>
        <v>MRC01</v>
      </c>
      <c r="B1238" s="145" t="str">
        <f>IF(TABLAINV[[#This Row],[Z]]="","",D1238&amp;"."&amp;TEXT(E1238,"000")&amp;"."&amp;TEXT(F1238,"000")&amp;"."&amp;TEXT(G1238,"000"))</f>
        <v>MR.C01.231.002</v>
      </c>
      <c r="C1238" s="146"/>
      <c r="D1238" s="147" t="s">
        <v>95</v>
      </c>
      <c r="E1238" s="147" t="s">
        <v>96</v>
      </c>
      <c r="F1238" s="147">
        <v>231</v>
      </c>
      <c r="G1238" s="147">
        <v>2</v>
      </c>
      <c r="H1238" s="147">
        <v>394373005</v>
      </c>
      <c r="I1238" s="147" t="s">
        <v>440</v>
      </c>
      <c r="J1238" s="158">
        <v>3</v>
      </c>
      <c r="K1238" s="147" t="s">
        <v>65</v>
      </c>
      <c r="L1238" s="148" t="s">
        <v>115</v>
      </c>
      <c r="M1238" s="147" t="s">
        <v>99</v>
      </c>
      <c r="N1238" s="146" t="s">
        <v>91</v>
      </c>
      <c r="O1238" s="146">
        <v>3</v>
      </c>
      <c r="P1238" s="148">
        <v>3</v>
      </c>
      <c r="Q1238" s="148"/>
      <c r="R1238" s="147"/>
      <c r="S1238" s="149">
        <f>TABLAINV[[#This Row],[Conteo Físico]]-TABLAINV[[#This Row],[Cant. UND]]</f>
        <v>0</v>
      </c>
      <c r="T123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8" s="150" t="str">
        <f>IFERROR(IF(MOD(TABLAINV[[#This Row],[C]],2)=0,"PAR","IMPAR"),"Zona")</f>
        <v>IMPAR</v>
      </c>
      <c r="W1238" s="151"/>
      <c r="X1238" s="152">
        <f>IFERROR(IF(TABLAINV[[#This Row],[Cant. UND]]=0,TABLAINV[[#This Row],[PMV]]*TABLAINV[[#This Row],[Conteo Físico]],TABLAINV[[#This Row],[PMV]]*TABLAINV[[#This Row],[Cant. UND]]),0)</f>
        <v>0</v>
      </c>
      <c r="Y1238" s="152">
        <f>IFERROR(ABS(TABLAINV[[#This Row],[PMV]]*TABLAINV[[#This Row],[Diferencia]]),0)</f>
        <v>0</v>
      </c>
      <c r="Z1238" s="153" t="str">
        <f>IFERROR(VLOOKUP(TABLAINV[[#This Row],[Codigo Estado]],unds!O:P,2,0),"PEND.")</f>
        <v>N.A</v>
      </c>
      <c r="AA1238" s="153" t="str">
        <f t="shared" si="64"/>
        <v>CD09</v>
      </c>
      <c r="AB1238" s="159">
        <f t="shared" ca="1" si="65"/>
        <v>45828</v>
      </c>
    </row>
    <row r="1239" spans="1:28" s="156" customFormat="1" ht="24" customHeight="1" x14ac:dyDescent="0.2">
      <c r="A1239" s="157" t="str">
        <f t="shared" si="63"/>
        <v>MRC01</v>
      </c>
      <c r="B1239" s="145" t="str">
        <f>IF(TABLAINV[[#This Row],[Z]]="","",D1239&amp;"."&amp;TEXT(E1239,"000")&amp;"."&amp;TEXT(F1239,"000")&amp;"."&amp;TEXT(G1239,"000"))</f>
        <v>MR.C01.231.002</v>
      </c>
      <c r="C1239" s="146"/>
      <c r="D1239" s="147" t="s">
        <v>95</v>
      </c>
      <c r="E1239" s="147" t="s">
        <v>96</v>
      </c>
      <c r="F1239" s="147">
        <v>231</v>
      </c>
      <c r="G1239" s="147">
        <v>2</v>
      </c>
      <c r="H1239" s="147">
        <v>395224</v>
      </c>
      <c r="I1239" s="147" t="s">
        <v>441</v>
      </c>
      <c r="J1239" s="158">
        <v>1</v>
      </c>
      <c r="K1239" s="147" t="s">
        <v>65</v>
      </c>
      <c r="L1239" s="148" t="s">
        <v>117</v>
      </c>
      <c r="M1239" s="147" t="s">
        <v>99</v>
      </c>
      <c r="N1239" s="146" t="s">
        <v>91</v>
      </c>
      <c r="O1239" s="146">
        <v>1</v>
      </c>
      <c r="P1239" s="148">
        <v>1</v>
      </c>
      <c r="Q1239" s="148"/>
      <c r="R1239" s="147"/>
      <c r="S1239" s="149">
        <f>TABLAINV[[#This Row],[Conteo Físico]]-TABLAINV[[#This Row],[Cant. UND]]</f>
        <v>0</v>
      </c>
      <c r="T123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9" s="150" t="str">
        <f>IFERROR(IF(MOD(TABLAINV[[#This Row],[C]],2)=0,"PAR","IMPAR"),"Zona")</f>
        <v>IMPAR</v>
      </c>
      <c r="W1239" s="151"/>
      <c r="X1239" s="152">
        <f>IFERROR(IF(TABLAINV[[#This Row],[Cant. UND]]=0,TABLAINV[[#This Row],[PMV]]*TABLAINV[[#This Row],[Conteo Físico]],TABLAINV[[#This Row],[PMV]]*TABLAINV[[#This Row],[Cant. UND]]),0)</f>
        <v>0</v>
      </c>
      <c r="Y1239" s="152">
        <f>IFERROR(ABS(TABLAINV[[#This Row],[PMV]]*TABLAINV[[#This Row],[Diferencia]]),0)</f>
        <v>0</v>
      </c>
      <c r="Z1239" s="153" t="str">
        <f>IFERROR(VLOOKUP(TABLAINV[[#This Row],[Codigo Estado]],unds!O:P,2,0),"PEND.")</f>
        <v>N.A</v>
      </c>
      <c r="AA1239" s="153" t="str">
        <f t="shared" si="64"/>
        <v>CD09</v>
      </c>
      <c r="AB1239" s="159">
        <f t="shared" ca="1" si="65"/>
        <v>45828</v>
      </c>
    </row>
    <row r="1240" spans="1:28" s="156" customFormat="1" ht="24" customHeight="1" x14ac:dyDescent="0.2">
      <c r="A1240" s="157" t="str">
        <f t="shared" si="63"/>
        <v>MRC01</v>
      </c>
      <c r="B1240" s="145" t="str">
        <f>IF(TABLAINV[[#This Row],[Z]]="","",D1240&amp;"."&amp;TEXT(E1240,"000")&amp;"."&amp;TEXT(F1240,"000")&amp;"."&amp;TEXT(G1240,"000"))</f>
        <v>MR.C01.231.002</v>
      </c>
      <c r="C1240" s="146"/>
      <c r="D1240" s="147" t="s">
        <v>95</v>
      </c>
      <c r="E1240" s="147" t="s">
        <v>96</v>
      </c>
      <c r="F1240" s="147">
        <v>231</v>
      </c>
      <c r="G1240" s="147">
        <v>2</v>
      </c>
      <c r="H1240" s="147">
        <v>418213</v>
      </c>
      <c r="I1240" s="147" t="s">
        <v>442</v>
      </c>
      <c r="J1240" s="158">
        <v>1</v>
      </c>
      <c r="K1240" s="147" t="s">
        <v>65</v>
      </c>
      <c r="L1240" s="148" t="s">
        <v>113</v>
      </c>
      <c r="M1240" s="147" t="s">
        <v>99</v>
      </c>
      <c r="N1240" s="146" t="s">
        <v>91</v>
      </c>
      <c r="O1240" s="146">
        <v>1</v>
      </c>
      <c r="P1240" s="148">
        <v>1</v>
      </c>
      <c r="Q1240" s="148"/>
      <c r="R1240" s="147"/>
      <c r="S1240" s="149">
        <f>TABLAINV[[#This Row],[Conteo Físico]]-TABLAINV[[#This Row],[Cant. UND]]</f>
        <v>0</v>
      </c>
      <c r="T124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0" s="150" t="str">
        <f>IFERROR(IF(MOD(TABLAINV[[#This Row],[C]],2)=0,"PAR","IMPAR"),"Zona")</f>
        <v>IMPAR</v>
      </c>
      <c r="W1240" s="151"/>
      <c r="X1240" s="152">
        <f>IFERROR(IF(TABLAINV[[#This Row],[Cant. UND]]=0,TABLAINV[[#This Row],[PMV]]*TABLAINV[[#This Row],[Conteo Físico]],TABLAINV[[#This Row],[PMV]]*TABLAINV[[#This Row],[Cant. UND]]),0)</f>
        <v>0</v>
      </c>
      <c r="Y1240" s="152">
        <f>IFERROR(ABS(TABLAINV[[#This Row],[PMV]]*TABLAINV[[#This Row],[Diferencia]]),0)</f>
        <v>0</v>
      </c>
      <c r="Z1240" s="153" t="str">
        <f>IFERROR(VLOOKUP(TABLAINV[[#This Row],[Codigo Estado]],unds!O:P,2,0),"PEND.")</f>
        <v>N.A</v>
      </c>
      <c r="AA1240" s="153" t="str">
        <f t="shared" si="64"/>
        <v>CD09</v>
      </c>
      <c r="AB1240" s="159">
        <f t="shared" ca="1" si="65"/>
        <v>45828</v>
      </c>
    </row>
    <row r="1241" spans="1:28" s="156" customFormat="1" ht="24" customHeight="1" x14ac:dyDescent="0.2">
      <c r="A1241" s="157" t="str">
        <f t="shared" si="63"/>
        <v>MRC01</v>
      </c>
      <c r="B1241" s="145" t="str">
        <f>IF(TABLAINV[[#This Row],[Z]]="","",D1241&amp;"."&amp;TEXT(E1241,"000")&amp;"."&amp;TEXT(F1241,"000")&amp;"."&amp;TEXT(G1241,"000"))</f>
        <v>MR.C01.231.002</v>
      </c>
      <c r="C1241" s="146"/>
      <c r="D1241" s="147" t="s">
        <v>95</v>
      </c>
      <c r="E1241" s="147" t="s">
        <v>96</v>
      </c>
      <c r="F1241" s="147">
        <v>231</v>
      </c>
      <c r="G1241" s="147">
        <v>2</v>
      </c>
      <c r="H1241" s="147">
        <v>428372</v>
      </c>
      <c r="I1241" s="147" t="s">
        <v>443</v>
      </c>
      <c r="J1241" s="158">
        <v>1</v>
      </c>
      <c r="K1241" s="147" t="s">
        <v>65</v>
      </c>
      <c r="L1241" s="148" t="s">
        <v>115</v>
      </c>
      <c r="M1241" s="147" t="s">
        <v>99</v>
      </c>
      <c r="N1241" s="146" t="s">
        <v>91</v>
      </c>
      <c r="O1241" s="146">
        <v>1</v>
      </c>
      <c r="P1241" s="148">
        <v>1</v>
      </c>
      <c r="Q1241" s="148"/>
      <c r="R1241" s="147"/>
      <c r="S1241" s="149">
        <f>TABLAINV[[#This Row],[Conteo Físico]]-TABLAINV[[#This Row],[Cant. UND]]</f>
        <v>0</v>
      </c>
      <c r="T124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1" s="150" t="str">
        <f>IFERROR(IF(MOD(TABLAINV[[#This Row],[C]],2)=0,"PAR","IMPAR"),"Zona")</f>
        <v>IMPAR</v>
      </c>
      <c r="W1241" s="151"/>
      <c r="X1241" s="152">
        <f>IFERROR(IF(TABLAINV[[#This Row],[Cant. UND]]=0,TABLAINV[[#This Row],[PMV]]*TABLAINV[[#This Row],[Conteo Físico]],TABLAINV[[#This Row],[PMV]]*TABLAINV[[#This Row],[Cant. UND]]),0)</f>
        <v>0</v>
      </c>
      <c r="Y1241" s="152">
        <f>IFERROR(ABS(TABLAINV[[#This Row],[PMV]]*TABLAINV[[#This Row],[Diferencia]]),0)</f>
        <v>0</v>
      </c>
      <c r="Z1241" s="153" t="str">
        <f>IFERROR(VLOOKUP(TABLAINV[[#This Row],[Codigo Estado]],unds!O:P,2,0),"PEND.")</f>
        <v>N.A</v>
      </c>
      <c r="AA1241" s="153" t="str">
        <f t="shared" si="64"/>
        <v>CD09</v>
      </c>
      <c r="AB1241" s="159">
        <f t="shared" ca="1" si="65"/>
        <v>45828</v>
      </c>
    </row>
    <row r="1242" spans="1:28" s="156" customFormat="1" ht="24" customHeight="1" x14ac:dyDescent="0.2">
      <c r="A1242" s="157" t="str">
        <f t="shared" si="63"/>
        <v>MRC01</v>
      </c>
      <c r="B1242" s="145" t="str">
        <f>IF(TABLAINV[[#This Row],[Z]]="","",D1242&amp;"."&amp;TEXT(E1242,"000")&amp;"."&amp;TEXT(F1242,"000")&amp;"."&amp;TEXT(G1242,"000"))</f>
        <v>MR.C01.231.002</v>
      </c>
      <c r="C1242" s="146"/>
      <c r="D1242" s="147" t="s">
        <v>95</v>
      </c>
      <c r="E1242" s="147" t="s">
        <v>96</v>
      </c>
      <c r="F1242" s="147">
        <v>231</v>
      </c>
      <c r="G1242" s="147">
        <v>2</v>
      </c>
      <c r="H1242" s="147">
        <v>4355</v>
      </c>
      <c r="I1242" s="147" t="s">
        <v>444</v>
      </c>
      <c r="J1242" s="158">
        <v>12</v>
      </c>
      <c r="K1242" s="147" t="s">
        <v>65</v>
      </c>
      <c r="L1242" s="148" t="s">
        <v>110</v>
      </c>
      <c r="M1242" s="147" t="s">
        <v>111</v>
      </c>
      <c r="N1242" s="146" t="s">
        <v>91</v>
      </c>
      <c r="O1242" s="146">
        <v>12</v>
      </c>
      <c r="P1242" s="148">
        <v>12</v>
      </c>
      <c r="Q1242" s="148"/>
      <c r="R1242" s="147"/>
      <c r="S1242" s="149">
        <f>TABLAINV[[#This Row],[Conteo Físico]]-TABLAINV[[#This Row],[Cant. UND]]</f>
        <v>0</v>
      </c>
      <c r="T124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2" s="150" t="str">
        <f>IFERROR(IF(MOD(TABLAINV[[#This Row],[C]],2)=0,"PAR","IMPAR"),"Zona")</f>
        <v>IMPAR</v>
      </c>
      <c r="W1242" s="151"/>
      <c r="X1242" s="152">
        <f>IFERROR(IF(TABLAINV[[#This Row],[Cant. UND]]=0,TABLAINV[[#This Row],[PMV]]*TABLAINV[[#This Row],[Conteo Físico]],TABLAINV[[#This Row],[PMV]]*TABLAINV[[#This Row],[Cant. UND]]),0)</f>
        <v>0</v>
      </c>
      <c r="Y1242" s="152">
        <f>IFERROR(ABS(TABLAINV[[#This Row],[PMV]]*TABLAINV[[#This Row],[Diferencia]]),0)</f>
        <v>0</v>
      </c>
      <c r="Z1242" s="153" t="str">
        <f>IFERROR(VLOOKUP(TABLAINV[[#This Row],[Codigo Estado]],unds!O:P,2,0),"PEND.")</f>
        <v>N.A</v>
      </c>
      <c r="AA1242" s="153" t="str">
        <f t="shared" si="64"/>
        <v>CD09</v>
      </c>
      <c r="AB1242" s="159">
        <f t="shared" ca="1" si="65"/>
        <v>45828</v>
      </c>
    </row>
    <row r="1243" spans="1:28" s="156" customFormat="1" ht="24" customHeight="1" x14ac:dyDescent="0.2">
      <c r="A1243" s="157" t="str">
        <f t="shared" si="63"/>
        <v>MRC01</v>
      </c>
      <c r="B1243" s="145" t="str">
        <f>IF(TABLAINV[[#This Row],[Z]]="","",D1243&amp;"."&amp;TEXT(E1243,"000")&amp;"."&amp;TEXT(F1243,"000")&amp;"."&amp;TEXT(G1243,"000"))</f>
        <v>MR.C01.231.002</v>
      </c>
      <c r="C1243" s="146"/>
      <c r="D1243" s="147" t="s">
        <v>95</v>
      </c>
      <c r="E1243" s="147" t="s">
        <v>96</v>
      </c>
      <c r="F1243" s="147">
        <v>231</v>
      </c>
      <c r="G1243" s="147">
        <v>2</v>
      </c>
      <c r="H1243" s="147">
        <v>4775</v>
      </c>
      <c r="I1243" s="147" t="s">
        <v>445</v>
      </c>
      <c r="J1243" s="158">
        <v>4</v>
      </c>
      <c r="K1243" s="147" t="s">
        <v>65</v>
      </c>
      <c r="L1243" s="148" t="s">
        <v>115</v>
      </c>
      <c r="M1243" s="147" t="s">
        <v>99</v>
      </c>
      <c r="N1243" s="146" t="s">
        <v>91</v>
      </c>
      <c r="O1243" s="146">
        <v>4</v>
      </c>
      <c r="P1243" s="148">
        <v>4</v>
      </c>
      <c r="Q1243" s="148"/>
      <c r="R1243" s="147"/>
      <c r="S1243" s="149">
        <f>TABLAINV[[#This Row],[Conteo Físico]]-TABLAINV[[#This Row],[Cant. UND]]</f>
        <v>0</v>
      </c>
      <c r="T124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3" s="150" t="str">
        <f>IFERROR(IF(MOD(TABLAINV[[#This Row],[C]],2)=0,"PAR","IMPAR"),"Zona")</f>
        <v>IMPAR</v>
      </c>
      <c r="W1243" s="151"/>
      <c r="X1243" s="152">
        <f>IFERROR(IF(TABLAINV[[#This Row],[Cant. UND]]=0,TABLAINV[[#This Row],[PMV]]*TABLAINV[[#This Row],[Conteo Físico]],TABLAINV[[#This Row],[PMV]]*TABLAINV[[#This Row],[Cant. UND]]),0)</f>
        <v>0</v>
      </c>
      <c r="Y1243" s="152">
        <f>IFERROR(ABS(TABLAINV[[#This Row],[PMV]]*TABLAINV[[#This Row],[Diferencia]]),0)</f>
        <v>0</v>
      </c>
      <c r="Z1243" s="153" t="str">
        <f>IFERROR(VLOOKUP(TABLAINV[[#This Row],[Codigo Estado]],unds!O:P,2,0),"PEND.")</f>
        <v>N.A</v>
      </c>
      <c r="AA1243" s="153" t="str">
        <f t="shared" si="64"/>
        <v>CD09</v>
      </c>
      <c r="AB1243" s="159">
        <f t="shared" ca="1" si="65"/>
        <v>45828</v>
      </c>
    </row>
    <row r="1244" spans="1:28" s="156" customFormat="1" ht="24" customHeight="1" x14ac:dyDescent="0.2">
      <c r="A1244" s="157" t="str">
        <f t="shared" si="63"/>
        <v>MRC01</v>
      </c>
      <c r="B1244" s="145" t="str">
        <f>IF(TABLAINV[[#This Row],[Z]]="","",D1244&amp;"."&amp;TEXT(E1244,"000")&amp;"."&amp;TEXT(F1244,"000")&amp;"."&amp;TEXT(G1244,"000"))</f>
        <v>MR.C01.231.002</v>
      </c>
      <c r="C1244" s="146"/>
      <c r="D1244" s="147" t="s">
        <v>95</v>
      </c>
      <c r="E1244" s="147" t="s">
        <v>96</v>
      </c>
      <c r="F1244" s="147">
        <v>231</v>
      </c>
      <c r="G1244" s="147">
        <v>2</v>
      </c>
      <c r="H1244" s="147">
        <v>506558005</v>
      </c>
      <c r="I1244" s="147" t="s">
        <v>446</v>
      </c>
      <c r="J1244" s="158">
        <v>12</v>
      </c>
      <c r="K1244" s="147" t="s">
        <v>65</v>
      </c>
      <c r="L1244" s="148" t="s">
        <v>115</v>
      </c>
      <c r="M1244" s="147" t="s">
        <v>99</v>
      </c>
      <c r="N1244" s="146" t="s">
        <v>91</v>
      </c>
      <c r="O1244" s="146">
        <v>12</v>
      </c>
      <c r="P1244" s="148">
        <v>12</v>
      </c>
      <c r="Q1244" s="148"/>
      <c r="R1244" s="147"/>
      <c r="S1244" s="149">
        <f>TABLAINV[[#This Row],[Conteo Físico]]-TABLAINV[[#This Row],[Cant. UND]]</f>
        <v>0</v>
      </c>
      <c r="T124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4" s="150" t="str">
        <f>IFERROR(IF(MOD(TABLAINV[[#This Row],[C]],2)=0,"PAR","IMPAR"),"Zona")</f>
        <v>IMPAR</v>
      </c>
      <c r="W1244" s="151"/>
      <c r="X1244" s="152">
        <f>IFERROR(IF(TABLAINV[[#This Row],[Cant. UND]]=0,TABLAINV[[#This Row],[PMV]]*TABLAINV[[#This Row],[Conteo Físico]],TABLAINV[[#This Row],[PMV]]*TABLAINV[[#This Row],[Cant. UND]]),0)</f>
        <v>0</v>
      </c>
      <c r="Y1244" s="152">
        <f>IFERROR(ABS(TABLAINV[[#This Row],[PMV]]*TABLAINV[[#This Row],[Diferencia]]),0)</f>
        <v>0</v>
      </c>
      <c r="Z1244" s="153" t="str">
        <f>IFERROR(VLOOKUP(TABLAINV[[#This Row],[Codigo Estado]],unds!O:P,2,0),"PEND.")</f>
        <v>N.A</v>
      </c>
      <c r="AA1244" s="153" t="str">
        <f t="shared" si="64"/>
        <v>CD09</v>
      </c>
      <c r="AB1244" s="159">
        <f t="shared" ca="1" si="65"/>
        <v>45828</v>
      </c>
    </row>
    <row r="1245" spans="1:28" s="156" customFormat="1" ht="24" customHeight="1" x14ac:dyDescent="0.2">
      <c r="A1245" s="157" t="str">
        <f t="shared" si="63"/>
        <v>MRC01</v>
      </c>
      <c r="B1245" s="145" t="str">
        <f>IF(TABLAINV[[#This Row],[Z]]="","",D1245&amp;"."&amp;TEXT(E1245,"000")&amp;"."&amp;TEXT(F1245,"000")&amp;"."&amp;TEXT(G1245,"000"))</f>
        <v>MR.C01.231.002</v>
      </c>
      <c r="C1245" s="146"/>
      <c r="D1245" s="147" t="s">
        <v>95</v>
      </c>
      <c r="E1245" s="147" t="s">
        <v>96</v>
      </c>
      <c r="F1245" s="147">
        <v>231</v>
      </c>
      <c r="G1245" s="147">
        <v>2</v>
      </c>
      <c r="H1245" s="147">
        <v>522975</v>
      </c>
      <c r="I1245" s="147" t="s">
        <v>447</v>
      </c>
      <c r="J1245" s="158">
        <v>1</v>
      </c>
      <c r="K1245" s="147" t="s">
        <v>65</v>
      </c>
      <c r="L1245" s="148" t="s">
        <v>115</v>
      </c>
      <c r="M1245" s="147" t="s">
        <v>99</v>
      </c>
      <c r="N1245" s="146" t="s">
        <v>91</v>
      </c>
      <c r="O1245" s="146">
        <v>1</v>
      </c>
      <c r="P1245" s="148">
        <v>1</v>
      </c>
      <c r="Q1245" s="148"/>
      <c r="R1245" s="147"/>
      <c r="S1245" s="149">
        <f>TABLAINV[[#This Row],[Conteo Físico]]-TABLAINV[[#This Row],[Cant. UND]]</f>
        <v>0</v>
      </c>
      <c r="T124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5" s="150" t="str">
        <f>IFERROR(IF(MOD(TABLAINV[[#This Row],[C]],2)=0,"PAR","IMPAR"),"Zona")</f>
        <v>IMPAR</v>
      </c>
      <c r="W1245" s="151"/>
      <c r="X1245" s="152">
        <f>IFERROR(IF(TABLAINV[[#This Row],[Cant. UND]]=0,TABLAINV[[#This Row],[PMV]]*TABLAINV[[#This Row],[Conteo Físico]],TABLAINV[[#This Row],[PMV]]*TABLAINV[[#This Row],[Cant. UND]]),0)</f>
        <v>0</v>
      </c>
      <c r="Y1245" s="152">
        <f>IFERROR(ABS(TABLAINV[[#This Row],[PMV]]*TABLAINV[[#This Row],[Diferencia]]),0)</f>
        <v>0</v>
      </c>
      <c r="Z1245" s="153" t="str">
        <f>IFERROR(VLOOKUP(TABLAINV[[#This Row],[Codigo Estado]],unds!O:P,2,0),"PEND.")</f>
        <v>N.A</v>
      </c>
      <c r="AA1245" s="153" t="str">
        <f t="shared" si="64"/>
        <v>CD09</v>
      </c>
      <c r="AB1245" s="159">
        <f t="shared" ca="1" si="65"/>
        <v>45828</v>
      </c>
    </row>
    <row r="1246" spans="1:28" s="156" customFormat="1" ht="24" customHeight="1" x14ac:dyDescent="0.2">
      <c r="A1246" s="157" t="str">
        <f t="shared" si="63"/>
        <v>MRC01</v>
      </c>
      <c r="B1246" s="145" t="str">
        <f>IF(TABLAINV[[#This Row],[Z]]="","",D1246&amp;"."&amp;TEXT(E1246,"000")&amp;"."&amp;TEXT(F1246,"000")&amp;"."&amp;TEXT(G1246,"000"))</f>
        <v>MR.C01.231.002</v>
      </c>
      <c r="C1246" s="146"/>
      <c r="D1246" s="147" t="s">
        <v>95</v>
      </c>
      <c r="E1246" s="147" t="s">
        <v>96</v>
      </c>
      <c r="F1246" s="147">
        <v>231</v>
      </c>
      <c r="G1246" s="147">
        <v>2</v>
      </c>
      <c r="H1246" s="147">
        <v>531776</v>
      </c>
      <c r="I1246" s="147" t="s">
        <v>448</v>
      </c>
      <c r="J1246" s="158">
        <v>1</v>
      </c>
      <c r="K1246" s="147" t="s">
        <v>77</v>
      </c>
      <c r="L1246" s="148" t="s">
        <v>113</v>
      </c>
      <c r="M1246" s="147" t="s">
        <v>99</v>
      </c>
      <c r="N1246" s="146" t="s">
        <v>91</v>
      </c>
      <c r="O1246" s="146">
        <v>1</v>
      </c>
      <c r="P1246" s="148">
        <v>1</v>
      </c>
      <c r="Q1246" s="148"/>
      <c r="R1246" s="147"/>
      <c r="S1246" s="149">
        <f>TABLAINV[[#This Row],[Conteo Físico]]-TABLAINV[[#This Row],[Cant. UND]]</f>
        <v>0</v>
      </c>
      <c r="T124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6" s="150" t="str">
        <f>IFERROR(IF(MOD(TABLAINV[[#This Row],[C]],2)=0,"PAR","IMPAR"),"Zona")</f>
        <v>IMPAR</v>
      </c>
      <c r="W1246" s="151"/>
      <c r="X1246" s="152">
        <f>IFERROR(IF(TABLAINV[[#This Row],[Cant. UND]]=0,TABLAINV[[#This Row],[PMV]]*TABLAINV[[#This Row],[Conteo Físico]],TABLAINV[[#This Row],[PMV]]*TABLAINV[[#This Row],[Cant. UND]]),0)</f>
        <v>0</v>
      </c>
      <c r="Y1246" s="152">
        <f>IFERROR(ABS(TABLAINV[[#This Row],[PMV]]*TABLAINV[[#This Row],[Diferencia]]),0)</f>
        <v>0</v>
      </c>
      <c r="Z1246" s="153">
        <f>IFERROR(VLOOKUP(TABLAINV[[#This Row],[Codigo Estado]],unds!O:P,2,0),"PEND.")</f>
        <v>9995</v>
      </c>
      <c r="AA1246" s="153" t="str">
        <f t="shared" si="64"/>
        <v>CD09</v>
      </c>
      <c r="AB1246" s="159">
        <f t="shared" ca="1" si="65"/>
        <v>45828</v>
      </c>
    </row>
    <row r="1247" spans="1:28" s="156" customFormat="1" ht="24" customHeight="1" x14ac:dyDescent="0.2">
      <c r="A1247" s="157" t="str">
        <f t="shared" si="63"/>
        <v>MRC01</v>
      </c>
      <c r="B1247" s="145" t="str">
        <f>IF(TABLAINV[[#This Row],[Z]]="","",D1247&amp;"."&amp;TEXT(E1247,"000")&amp;"."&amp;TEXT(F1247,"000")&amp;"."&amp;TEXT(G1247,"000"))</f>
        <v>MR.C01.231.002</v>
      </c>
      <c r="C1247" s="146"/>
      <c r="D1247" s="147" t="s">
        <v>95</v>
      </c>
      <c r="E1247" s="147" t="s">
        <v>96</v>
      </c>
      <c r="F1247" s="147">
        <v>231</v>
      </c>
      <c r="G1247" s="147">
        <v>2</v>
      </c>
      <c r="H1247" s="147">
        <v>557849</v>
      </c>
      <c r="I1247" s="147" t="s">
        <v>449</v>
      </c>
      <c r="J1247" s="158">
        <v>1</v>
      </c>
      <c r="K1247" s="147" t="s">
        <v>65</v>
      </c>
      <c r="L1247" s="148" t="s">
        <v>450</v>
      </c>
      <c r="M1247" s="147" t="s">
        <v>99</v>
      </c>
      <c r="N1247" s="146" t="s">
        <v>91</v>
      </c>
      <c r="O1247" s="146">
        <v>1</v>
      </c>
      <c r="P1247" s="148">
        <v>1</v>
      </c>
      <c r="Q1247" s="148"/>
      <c r="R1247" s="147"/>
      <c r="S1247" s="149">
        <f>TABLAINV[[#This Row],[Conteo Físico]]-TABLAINV[[#This Row],[Cant. UND]]</f>
        <v>0</v>
      </c>
      <c r="T124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7" s="150" t="str">
        <f>IFERROR(IF(MOD(TABLAINV[[#This Row],[C]],2)=0,"PAR","IMPAR"),"Zona")</f>
        <v>IMPAR</v>
      </c>
      <c r="W1247" s="151"/>
      <c r="X1247" s="152">
        <f>IFERROR(IF(TABLAINV[[#This Row],[Cant. UND]]=0,TABLAINV[[#This Row],[PMV]]*TABLAINV[[#This Row],[Conteo Físico]],TABLAINV[[#This Row],[PMV]]*TABLAINV[[#This Row],[Cant. UND]]),0)</f>
        <v>0</v>
      </c>
      <c r="Y1247" s="152">
        <f>IFERROR(ABS(TABLAINV[[#This Row],[PMV]]*TABLAINV[[#This Row],[Diferencia]]),0)</f>
        <v>0</v>
      </c>
      <c r="Z1247" s="153" t="str">
        <f>IFERROR(VLOOKUP(TABLAINV[[#This Row],[Codigo Estado]],unds!O:P,2,0),"PEND.")</f>
        <v>N.A</v>
      </c>
      <c r="AA1247" s="153" t="str">
        <f t="shared" si="64"/>
        <v>CD09</v>
      </c>
      <c r="AB1247" s="159">
        <f t="shared" ca="1" si="65"/>
        <v>45828</v>
      </c>
    </row>
    <row r="1248" spans="1:28" s="156" customFormat="1" ht="24" customHeight="1" x14ac:dyDescent="0.2">
      <c r="A1248" s="157" t="str">
        <f t="shared" si="63"/>
        <v>MRC01</v>
      </c>
      <c r="B1248" s="145" t="str">
        <f>IF(TABLAINV[[#This Row],[Z]]="","",D1248&amp;"."&amp;TEXT(E1248,"000")&amp;"."&amp;TEXT(F1248,"000")&amp;"."&amp;TEXT(G1248,"000"))</f>
        <v>MR.C01.231.002</v>
      </c>
      <c r="C1248" s="146"/>
      <c r="D1248" s="147" t="s">
        <v>95</v>
      </c>
      <c r="E1248" s="147" t="s">
        <v>96</v>
      </c>
      <c r="F1248" s="147">
        <v>231</v>
      </c>
      <c r="G1248" s="147">
        <v>2</v>
      </c>
      <c r="H1248" s="147">
        <v>560744005</v>
      </c>
      <c r="I1248" s="147" t="s">
        <v>451</v>
      </c>
      <c r="J1248" s="158">
        <v>1</v>
      </c>
      <c r="K1248" s="147" t="s">
        <v>77</v>
      </c>
      <c r="L1248" s="148" t="s">
        <v>115</v>
      </c>
      <c r="M1248" s="147" t="s">
        <v>99</v>
      </c>
      <c r="N1248" s="146" t="s">
        <v>91</v>
      </c>
      <c r="O1248" s="146">
        <v>1</v>
      </c>
      <c r="P1248" s="148">
        <v>1</v>
      </c>
      <c r="Q1248" s="148"/>
      <c r="R1248" s="147"/>
      <c r="S1248" s="149">
        <f>TABLAINV[[#This Row],[Conteo Físico]]-TABLAINV[[#This Row],[Cant. UND]]</f>
        <v>0</v>
      </c>
      <c r="T124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8" s="150" t="str">
        <f>IFERROR(IF(MOD(TABLAINV[[#This Row],[C]],2)=0,"PAR","IMPAR"),"Zona")</f>
        <v>IMPAR</v>
      </c>
      <c r="W1248" s="151"/>
      <c r="X1248" s="152">
        <f>IFERROR(IF(TABLAINV[[#This Row],[Cant. UND]]=0,TABLAINV[[#This Row],[PMV]]*TABLAINV[[#This Row],[Conteo Físico]],TABLAINV[[#This Row],[PMV]]*TABLAINV[[#This Row],[Cant. UND]]),0)</f>
        <v>0</v>
      </c>
      <c r="Y1248" s="152">
        <f>IFERROR(ABS(TABLAINV[[#This Row],[PMV]]*TABLAINV[[#This Row],[Diferencia]]),0)</f>
        <v>0</v>
      </c>
      <c r="Z1248" s="153">
        <f>IFERROR(VLOOKUP(TABLAINV[[#This Row],[Codigo Estado]],unds!O:P,2,0),"PEND.")</f>
        <v>9995</v>
      </c>
      <c r="AA1248" s="153" t="str">
        <f t="shared" si="64"/>
        <v>CD09</v>
      </c>
      <c r="AB1248" s="159">
        <f t="shared" ca="1" si="65"/>
        <v>45828</v>
      </c>
    </row>
    <row r="1249" spans="1:28" s="156" customFormat="1" ht="24" customHeight="1" x14ac:dyDescent="0.2">
      <c r="A1249" s="157" t="str">
        <f t="shared" si="63"/>
        <v>MRC01</v>
      </c>
      <c r="B1249" s="145" t="str">
        <f>IF(TABLAINV[[#This Row],[Z]]="","",D1249&amp;"."&amp;TEXT(E1249,"000")&amp;"."&amp;TEXT(F1249,"000")&amp;"."&amp;TEXT(G1249,"000"))</f>
        <v>MR.C01.231.002</v>
      </c>
      <c r="C1249" s="146"/>
      <c r="D1249" s="147" t="s">
        <v>95</v>
      </c>
      <c r="E1249" s="147" t="s">
        <v>96</v>
      </c>
      <c r="F1249" s="147">
        <v>231</v>
      </c>
      <c r="G1249" s="147">
        <v>2</v>
      </c>
      <c r="H1249" s="147">
        <v>574671</v>
      </c>
      <c r="I1249" s="147" t="s">
        <v>452</v>
      </c>
      <c r="J1249" s="158">
        <v>1</v>
      </c>
      <c r="K1249" s="147" t="s">
        <v>77</v>
      </c>
      <c r="L1249" s="148" t="s">
        <v>117</v>
      </c>
      <c r="M1249" s="147" t="s">
        <v>99</v>
      </c>
      <c r="N1249" s="146" t="s">
        <v>91</v>
      </c>
      <c r="O1249" s="146">
        <v>1</v>
      </c>
      <c r="P1249" s="148">
        <v>1</v>
      </c>
      <c r="Q1249" s="148"/>
      <c r="R1249" s="147"/>
      <c r="S1249" s="149">
        <f>TABLAINV[[#This Row],[Conteo Físico]]-TABLAINV[[#This Row],[Cant. UND]]</f>
        <v>0</v>
      </c>
      <c r="T124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9" s="150" t="str">
        <f>IFERROR(IF(MOD(TABLAINV[[#This Row],[C]],2)=0,"PAR","IMPAR"),"Zona")</f>
        <v>IMPAR</v>
      </c>
      <c r="W1249" s="151"/>
      <c r="X1249" s="152">
        <f>IFERROR(IF(TABLAINV[[#This Row],[Cant. UND]]=0,TABLAINV[[#This Row],[PMV]]*TABLAINV[[#This Row],[Conteo Físico]],TABLAINV[[#This Row],[PMV]]*TABLAINV[[#This Row],[Cant. UND]]),0)</f>
        <v>0</v>
      </c>
      <c r="Y1249" s="152">
        <f>IFERROR(ABS(TABLAINV[[#This Row],[PMV]]*TABLAINV[[#This Row],[Diferencia]]),0)</f>
        <v>0</v>
      </c>
      <c r="Z1249" s="153">
        <f>IFERROR(VLOOKUP(TABLAINV[[#This Row],[Codigo Estado]],unds!O:P,2,0),"PEND.")</f>
        <v>9995</v>
      </c>
      <c r="AA1249" s="153" t="str">
        <f t="shared" si="64"/>
        <v>CD09</v>
      </c>
      <c r="AB1249" s="159">
        <f t="shared" ca="1" si="65"/>
        <v>45828</v>
      </c>
    </row>
    <row r="1250" spans="1:28" s="156" customFormat="1" ht="24" customHeight="1" x14ac:dyDescent="0.2">
      <c r="A1250" s="157" t="str">
        <f t="shared" si="63"/>
        <v>MRC01</v>
      </c>
      <c r="B1250" s="145" t="str">
        <f>IF(TABLAINV[[#This Row],[Z]]="","",D1250&amp;"."&amp;TEXT(E1250,"000")&amp;"."&amp;TEXT(F1250,"000")&amp;"."&amp;TEXT(G1250,"000"))</f>
        <v>MR.C01.231.002</v>
      </c>
      <c r="C1250" s="146"/>
      <c r="D1250" s="147" t="s">
        <v>95</v>
      </c>
      <c r="E1250" s="147" t="s">
        <v>96</v>
      </c>
      <c r="F1250" s="147">
        <v>231</v>
      </c>
      <c r="G1250" s="147">
        <v>2</v>
      </c>
      <c r="H1250" s="147">
        <v>59393004</v>
      </c>
      <c r="I1250" s="147" t="s">
        <v>453</v>
      </c>
      <c r="J1250" s="158">
        <v>1</v>
      </c>
      <c r="K1250" s="147" t="s">
        <v>65</v>
      </c>
      <c r="L1250" s="148" t="s">
        <v>110</v>
      </c>
      <c r="M1250" s="147" t="s">
        <v>111</v>
      </c>
      <c r="N1250" s="146" t="s">
        <v>91</v>
      </c>
      <c r="O1250" s="146">
        <v>1</v>
      </c>
      <c r="P1250" s="148">
        <v>1</v>
      </c>
      <c r="Q1250" s="148"/>
      <c r="R1250" s="147"/>
      <c r="S1250" s="149">
        <f>TABLAINV[[#This Row],[Conteo Físico]]-TABLAINV[[#This Row],[Cant. UND]]</f>
        <v>0</v>
      </c>
      <c r="T125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0" s="150" t="str">
        <f>IFERROR(IF(MOD(TABLAINV[[#This Row],[C]],2)=0,"PAR","IMPAR"),"Zona")</f>
        <v>IMPAR</v>
      </c>
      <c r="W1250" s="151"/>
      <c r="X1250" s="152">
        <f>IFERROR(IF(TABLAINV[[#This Row],[Cant. UND]]=0,TABLAINV[[#This Row],[PMV]]*TABLAINV[[#This Row],[Conteo Físico]],TABLAINV[[#This Row],[PMV]]*TABLAINV[[#This Row],[Cant. UND]]),0)</f>
        <v>0</v>
      </c>
      <c r="Y1250" s="152">
        <f>IFERROR(ABS(TABLAINV[[#This Row],[PMV]]*TABLAINV[[#This Row],[Diferencia]]),0)</f>
        <v>0</v>
      </c>
      <c r="Z1250" s="153" t="str">
        <f>IFERROR(VLOOKUP(TABLAINV[[#This Row],[Codigo Estado]],unds!O:P,2,0),"PEND.")</f>
        <v>N.A</v>
      </c>
      <c r="AA1250" s="153" t="str">
        <f t="shared" si="64"/>
        <v>CD09</v>
      </c>
      <c r="AB1250" s="159">
        <f t="shared" ca="1" si="65"/>
        <v>45828</v>
      </c>
    </row>
    <row r="1251" spans="1:28" s="156" customFormat="1" ht="24" customHeight="1" x14ac:dyDescent="0.2">
      <c r="A1251" s="157" t="str">
        <f t="shared" si="63"/>
        <v>MRC01</v>
      </c>
      <c r="B1251" s="145" t="str">
        <f>IF(TABLAINV[[#This Row],[Z]]="","",D1251&amp;"."&amp;TEXT(E1251,"000")&amp;"."&amp;TEXT(F1251,"000")&amp;"."&amp;TEXT(G1251,"000"))</f>
        <v>MR.C01.231.002</v>
      </c>
      <c r="C1251" s="146"/>
      <c r="D1251" s="147" t="s">
        <v>95</v>
      </c>
      <c r="E1251" s="147" t="s">
        <v>96</v>
      </c>
      <c r="F1251" s="147">
        <v>231</v>
      </c>
      <c r="G1251" s="147">
        <v>2</v>
      </c>
      <c r="H1251" s="147">
        <v>59505004</v>
      </c>
      <c r="I1251" s="147" t="s">
        <v>194</v>
      </c>
      <c r="J1251" s="158">
        <v>1</v>
      </c>
      <c r="K1251" s="147" t="s">
        <v>65</v>
      </c>
      <c r="L1251" s="148" t="s">
        <v>98</v>
      </c>
      <c r="M1251" s="147" t="s">
        <v>99</v>
      </c>
      <c r="N1251" s="146" t="s">
        <v>91</v>
      </c>
      <c r="O1251" s="146">
        <v>1</v>
      </c>
      <c r="P1251" s="148">
        <v>1</v>
      </c>
      <c r="Q1251" s="148"/>
      <c r="R1251" s="147"/>
      <c r="S1251" s="149">
        <f>TABLAINV[[#This Row],[Conteo Físico]]-TABLAINV[[#This Row],[Cant. UND]]</f>
        <v>0</v>
      </c>
      <c r="T125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1" s="150" t="str">
        <f>IFERROR(IF(MOD(TABLAINV[[#This Row],[C]],2)=0,"PAR","IMPAR"),"Zona")</f>
        <v>IMPAR</v>
      </c>
      <c r="W1251" s="151"/>
      <c r="X1251" s="152">
        <f>IFERROR(IF(TABLAINV[[#This Row],[Cant. UND]]=0,TABLAINV[[#This Row],[PMV]]*TABLAINV[[#This Row],[Conteo Físico]],TABLAINV[[#This Row],[PMV]]*TABLAINV[[#This Row],[Cant. UND]]),0)</f>
        <v>0</v>
      </c>
      <c r="Y1251" s="152">
        <f>IFERROR(ABS(TABLAINV[[#This Row],[PMV]]*TABLAINV[[#This Row],[Diferencia]]),0)</f>
        <v>0</v>
      </c>
      <c r="Z1251" s="153" t="str">
        <f>IFERROR(VLOOKUP(TABLAINV[[#This Row],[Codigo Estado]],unds!O:P,2,0),"PEND.")</f>
        <v>N.A</v>
      </c>
      <c r="AA1251" s="153" t="str">
        <f t="shared" si="64"/>
        <v>CD09</v>
      </c>
      <c r="AB1251" s="159">
        <f t="shared" ca="1" si="65"/>
        <v>45828</v>
      </c>
    </row>
    <row r="1252" spans="1:28" s="156" customFormat="1" ht="24" customHeight="1" x14ac:dyDescent="0.2">
      <c r="A1252" s="157" t="str">
        <f t="shared" si="63"/>
        <v>MRC01</v>
      </c>
      <c r="B1252" s="145" t="str">
        <f>IF(TABLAINV[[#This Row],[Z]]="","",D1252&amp;"."&amp;TEXT(E1252,"000")&amp;"."&amp;TEXT(F1252,"000")&amp;"."&amp;TEXT(G1252,"000"))</f>
        <v>MR.C01.231.002</v>
      </c>
      <c r="C1252" s="146"/>
      <c r="D1252" s="147" t="s">
        <v>95</v>
      </c>
      <c r="E1252" s="147" t="s">
        <v>96</v>
      </c>
      <c r="F1252" s="147">
        <v>231</v>
      </c>
      <c r="G1252" s="147">
        <v>2</v>
      </c>
      <c r="H1252" s="147">
        <v>702670</v>
      </c>
      <c r="I1252" s="147" t="s">
        <v>454</v>
      </c>
      <c r="J1252" s="158">
        <v>1</v>
      </c>
      <c r="K1252" s="147" t="s">
        <v>65</v>
      </c>
      <c r="L1252" s="148" t="s">
        <v>164</v>
      </c>
      <c r="M1252" s="147" t="s">
        <v>99</v>
      </c>
      <c r="N1252" s="146" t="s">
        <v>91</v>
      </c>
      <c r="O1252" s="146">
        <v>1</v>
      </c>
      <c r="P1252" s="148">
        <v>1</v>
      </c>
      <c r="Q1252" s="148"/>
      <c r="R1252" s="147"/>
      <c r="S1252" s="149">
        <f>TABLAINV[[#This Row],[Conteo Físico]]-TABLAINV[[#This Row],[Cant. UND]]</f>
        <v>0</v>
      </c>
      <c r="T125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2" s="150" t="str">
        <f>IFERROR(IF(MOD(TABLAINV[[#This Row],[C]],2)=0,"PAR","IMPAR"),"Zona")</f>
        <v>IMPAR</v>
      </c>
      <c r="W1252" s="151"/>
      <c r="X1252" s="152">
        <f>IFERROR(IF(TABLAINV[[#This Row],[Cant. UND]]=0,TABLAINV[[#This Row],[PMV]]*TABLAINV[[#This Row],[Conteo Físico]],TABLAINV[[#This Row],[PMV]]*TABLAINV[[#This Row],[Cant. UND]]),0)</f>
        <v>0</v>
      </c>
      <c r="Y1252" s="152">
        <f>IFERROR(ABS(TABLAINV[[#This Row],[PMV]]*TABLAINV[[#This Row],[Diferencia]]),0)</f>
        <v>0</v>
      </c>
      <c r="Z1252" s="153" t="str">
        <f>IFERROR(VLOOKUP(TABLAINV[[#This Row],[Codigo Estado]],unds!O:P,2,0),"PEND.")</f>
        <v>N.A</v>
      </c>
      <c r="AA1252" s="153" t="str">
        <f t="shared" si="64"/>
        <v>CD09</v>
      </c>
      <c r="AB1252" s="159">
        <f t="shared" ca="1" si="65"/>
        <v>45828</v>
      </c>
    </row>
    <row r="1253" spans="1:28" s="156" customFormat="1" ht="24" customHeight="1" x14ac:dyDescent="0.2">
      <c r="A1253" s="157" t="str">
        <f t="shared" si="63"/>
        <v>MRC01</v>
      </c>
      <c r="B1253" s="145" t="str">
        <f>IF(TABLAINV[[#This Row],[Z]]="","",D1253&amp;"."&amp;TEXT(E1253,"000")&amp;"."&amp;TEXT(F1253,"000")&amp;"."&amp;TEXT(G1253,"000"))</f>
        <v>MR.C01.231.002</v>
      </c>
      <c r="C1253" s="146"/>
      <c r="D1253" s="147" t="s">
        <v>95</v>
      </c>
      <c r="E1253" s="147" t="s">
        <v>96</v>
      </c>
      <c r="F1253" s="147">
        <v>231</v>
      </c>
      <c r="G1253" s="147">
        <v>2</v>
      </c>
      <c r="H1253" s="147">
        <v>735373005</v>
      </c>
      <c r="I1253" s="147" t="s">
        <v>224</v>
      </c>
      <c r="J1253" s="158">
        <v>1</v>
      </c>
      <c r="K1253" s="147" t="s">
        <v>77</v>
      </c>
      <c r="L1253" s="148" t="s">
        <v>113</v>
      </c>
      <c r="M1253" s="147" t="s">
        <v>99</v>
      </c>
      <c r="N1253" s="146" t="s">
        <v>91</v>
      </c>
      <c r="O1253" s="146">
        <v>1</v>
      </c>
      <c r="P1253" s="148">
        <v>1</v>
      </c>
      <c r="Q1253" s="148"/>
      <c r="R1253" s="147"/>
      <c r="S1253" s="149">
        <f>TABLAINV[[#This Row],[Conteo Físico]]-TABLAINV[[#This Row],[Cant. UND]]</f>
        <v>0</v>
      </c>
      <c r="T125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3" s="150" t="str">
        <f>IFERROR(IF(MOD(TABLAINV[[#This Row],[C]],2)=0,"PAR","IMPAR"),"Zona")</f>
        <v>IMPAR</v>
      </c>
      <c r="W1253" s="151"/>
      <c r="X1253" s="152">
        <f>IFERROR(IF(TABLAINV[[#This Row],[Cant. UND]]=0,TABLAINV[[#This Row],[PMV]]*TABLAINV[[#This Row],[Conteo Físico]],TABLAINV[[#This Row],[PMV]]*TABLAINV[[#This Row],[Cant. UND]]),0)</f>
        <v>0</v>
      </c>
      <c r="Y1253" s="152">
        <f>IFERROR(ABS(TABLAINV[[#This Row],[PMV]]*TABLAINV[[#This Row],[Diferencia]]),0)</f>
        <v>0</v>
      </c>
      <c r="Z1253" s="153">
        <f>IFERROR(VLOOKUP(TABLAINV[[#This Row],[Codigo Estado]],unds!O:P,2,0),"PEND.")</f>
        <v>9995</v>
      </c>
      <c r="AA1253" s="153" t="str">
        <f t="shared" si="64"/>
        <v>CD09</v>
      </c>
      <c r="AB1253" s="159">
        <f t="shared" ca="1" si="65"/>
        <v>45828</v>
      </c>
    </row>
    <row r="1254" spans="1:28" s="156" customFormat="1" ht="24" customHeight="1" x14ac:dyDescent="0.2">
      <c r="A1254" s="157" t="str">
        <f t="shared" si="63"/>
        <v>MRC01</v>
      </c>
      <c r="B1254" s="145" t="str">
        <f>IF(TABLAINV[[#This Row],[Z]]="","",D1254&amp;"."&amp;TEXT(E1254,"000")&amp;"."&amp;TEXT(F1254,"000")&amp;"."&amp;TEXT(G1254,"000"))</f>
        <v>MR.C01.231.002</v>
      </c>
      <c r="C1254" s="146"/>
      <c r="D1254" s="147" t="s">
        <v>95</v>
      </c>
      <c r="E1254" s="147" t="s">
        <v>96</v>
      </c>
      <c r="F1254" s="147">
        <v>231</v>
      </c>
      <c r="G1254" s="147">
        <v>2</v>
      </c>
      <c r="H1254" s="147">
        <v>736121</v>
      </c>
      <c r="I1254" s="147" t="s">
        <v>289</v>
      </c>
      <c r="J1254" s="158">
        <v>1</v>
      </c>
      <c r="K1254" s="147" t="s">
        <v>65</v>
      </c>
      <c r="L1254" s="148" t="s">
        <v>98</v>
      </c>
      <c r="M1254" s="147" t="s">
        <v>99</v>
      </c>
      <c r="N1254" s="146" t="s">
        <v>91</v>
      </c>
      <c r="O1254" s="146">
        <v>1</v>
      </c>
      <c r="P1254" s="148">
        <v>1</v>
      </c>
      <c r="Q1254" s="148"/>
      <c r="R1254" s="147"/>
      <c r="S1254" s="149">
        <f>TABLAINV[[#This Row],[Conteo Físico]]-TABLAINV[[#This Row],[Cant. UND]]</f>
        <v>0</v>
      </c>
      <c r="T125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4" s="150" t="str">
        <f>IFERROR(IF(MOD(TABLAINV[[#This Row],[C]],2)=0,"PAR","IMPAR"),"Zona")</f>
        <v>IMPAR</v>
      </c>
      <c r="W1254" s="151"/>
      <c r="X1254" s="152">
        <f>IFERROR(IF(TABLAINV[[#This Row],[Cant. UND]]=0,TABLAINV[[#This Row],[PMV]]*TABLAINV[[#This Row],[Conteo Físico]],TABLAINV[[#This Row],[PMV]]*TABLAINV[[#This Row],[Cant. UND]]),0)</f>
        <v>0</v>
      </c>
      <c r="Y1254" s="152">
        <f>IFERROR(ABS(TABLAINV[[#This Row],[PMV]]*TABLAINV[[#This Row],[Diferencia]]),0)</f>
        <v>0</v>
      </c>
      <c r="Z1254" s="153" t="str">
        <f>IFERROR(VLOOKUP(TABLAINV[[#This Row],[Codigo Estado]],unds!O:P,2,0),"PEND.")</f>
        <v>N.A</v>
      </c>
      <c r="AA1254" s="153" t="str">
        <f t="shared" si="64"/>
        <v>CD09</v>
      </c>
      <c r="AB1254" s="159">
        <f t="shared" ca="1" si="65"/>
        <v>45828</v>
      </c>
    </row>
    <row r="1255" spans="1:28" s="156" customFormat="1" ht="24" customHeight="1" x14ac:dyDescent="0.2">
      <c r="A1255" s="157" t="str">
        <f t="shared" si="63"/>
        <v>MRC01</v>
      </c>
      <c r="B1255" s="145" t="str">
        <f>IF(TABLAINV[[#This Row],[Z]]="","",D1255&amp;"."&amp;TEXT(E1255,"000")&amp;"."&amp;TEXT(F1255,"000")&amp;"."&amp;TEXT(G1255,"000"))</f>
        <v>MR.C01.231.002</v>
      </c>
      <c r="C1255" s="146"/>
      <c r="D1255" s="147" t="s">
        <v>95</v>
      </c>
      <c r="E1255" s="147" t="s">
        <v>96</v>
      </c>
      <c r="F1255" s="147">
        <v>231</v>
      </c>
      <c r="G1255" s="147">
        <v>2</v>
      </c>
      <c r="H1255" s="147">
        <v>754395</v>
      </c>
      <c r="I1255" s="147" t="s">
        <v>243</v>
      </c>
      <c r="J1255" s="158">
        <v>2</v>
      </c>
      <c r="K1255" s="147" t="s">
        <v>65</v>
      </c>
      <c r="L1255" s="148" t="s">
        <v>244</v>
      </c>
      <c r="M1255" s="147" t="s">
        <v>99</v>
      </c>
      <c r="N1255" s="146" t="s">
        <v>91</v>
      </c>
      <c r="O1255" s="146">
        <v>2</v>
      </c>
      <c r="P1255" s="148">
        <v>2</v>
      </c>
      <c r="Q1255" s="148"/>
      <c r="R1255" s="147"/>
      <c r="S1255" s="149">
        <f>TABLAINV[[#This Row],[Conteo Físico]]-TABLAINV[[#This Row],[Cant. UND]]</f>
        <v>0</v>
      </c>
      <c r="T125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5" s="150" t="str">
        <f>IFERROR(IF(MOD(TABLAINV[[#This Row],[C]],2)=0,"PAR","IMPAR"),"Zona")</f>
        <v>IMPAR</v>
      </c>
      <c r="W1255" s="151"/>
      <c r="X1255" s="152">
        <f>IFERROR(IF(TABLAINV[[#This Row],[Cant. UND]]=0,TABLAINV[[#This Row],[PMV]]*TABLAINV[[#This Row],[Conteo Físico]],TABLAINV[[#This Row],[PMV]]*TABLAINV[[#This Row],[Cant. UND]]),0)</f>
        <v>0</v>
      </c>
      <c r="Y1255" s="152">
        <f>IFERROR(ABS(TABLAINV[[#This Row],[PMV]]*TABLAINV[[#This Row],[Diferencia]]),0)</f>
        <v>0</v>
      </c>
      <c r="Z1255" s="153" t="str">
        <f>IFERROR(VLOOKUP(TABLAINV[[#This Row],[Codigo Estado]],unds!O:P,2,0),"PEND.")</f>
        <v>N.A</v>
      </c>
      <c r="AA1255" s="153" t="str">
        <f t="shared" si="64"/>
        <v>CD09</v>
      </c>
      <c r="AB1255" s="159">
        <f t="shared" ca="1" si="65"/>
        <v>45828</v>
      </c>
    </row>
    <row r="1256" spans="1:28" s="156" customFormat="1" ht="24" customHeight="1" x14ac:dyDescent="0.2">
      <c r="A1256" s="157" t="str">
        <f t="shared" si="63"/>
        <v>MRC01</v>
      </c>
      <c r="B1256" s="145" t="str">
        <f>IF(TABLAINV[[#This Row],[Z]]="","",D1256&amp;"."&amp;TEXT(E1256,"000")&amp;"."&amp;TEXT(F1256,"000")&amp;"."&amp;TEXT(G1256,"000"))</f>
        <v>MR.C01.231.002</v>
      </c>
      <c r="C1256" s="146"/>
      <c r="D1256" s="147" t="s">
        <v>95</v>
      </c>
      <c r="E1256" s="147" t="s">
        <v>96</v>
      </c>
      <c r="F1256" s="147">
        <v>231</v>
      </c>
      <c r="G1256" s="147">
        <v>2</v>
      </c>
      <c r="H1256" s="147">
        <v>759713</v>
      </c>
      <c r="I1256" s="147" t="s">
        <v>455</v>
      </c>
      <c r="J1256" s="158">
        <v>2</v>
      </c>
      <c r="K1256" s="147" t="s">
        <v>65</v>
      </c>
      <c r="L1256" s="148" t="s">
        <v>456</v>
      </c>
      <c r="M1256" s="147" t="s">
        <v>99</v>
      </c>
      <c r="N1256" s="146" t="s">
        <v>91</v>
      </c>
      <c r="O1256" s="146">
        <v>2</v>
      </c>
      <c r="P1256" s="148">
        <v>2</v>
      </c>
      <c r="Q1256" s="148"/>
      <c r="R1256" s="147"/>
      <c r="S1256" s="149">
        <f>TABLAINV[[#This Row],[Conteo Físico]]-TABLAINV[[#This Row],[Cant. UND]]</f>
        <v>0</v>
      </c>
      <c r="T125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6" s="150" t="str">
        <f>IFERROR(IF(MOD(TABLAINV[[#This Row],[C]],2)=0,"PAR","IMPAR"),"Zona")</f>
        <v>IMPAR</v>
      </c>
      <c r="W1256" s="151"/>
      <c r="X1256" s="152">
        <f>IFERROR(IF(TABLAINV[[#This Row],[Cant. UND]]=0,TABLAINV[[#This Row],[PMV]]*TABLAINV[[#This Row],[Conteo Físico]],TABLAINV[[#This Row],[PMV]]*TABLAINV[[#This Row],[Cant. UND]]),0)</f>
        <v>0</v>
      </c>
      <c r="Y1256" s="152">
        <f>IFERROR(ABS(TABLAINV[[#This Row],[PMV]]*TABLAINV[[#This Row],[Diferencia]]),0)</f>
        <v>0</v>
      </c>
      <c r="Z1256" s="153" t="str">
        <f>IFERROR(VLOOKUP(TABLAINV[[#This Row],[Codigo Estado]],unds!O:P,2,0),"PEND.")</f>
        <v>N.A</v>
      </c>
      <c r="AA1256" s="153" t="str">
        <f t="shared" si="64"/>
        <v>CD09</v>
      </c>
      <c r="AB1256" s="159">
        <f t="shared" ca="1" si="65"/>
        <v>45828</v>
      </c>
    </row>
    <row r="1257" spans="1:28" s="156" customFormat="1" ht="24" customHeight="1" x14ac:dyDescent="0.2">
      <c r="A1257" s="157" t="str">
        <f t="shared" si="63"/>
        <v>MRC01</v>
      </c>
      <c r="B1257" s="145" t="str">
        <f>IF(TABLAINV[[#This Row],[Z]]="","",D1257&amp;"."&amp;TEXT(E1257,"000")&amp;"."&amp;TEXT(F1257,"000")&amp;"."&amp;TEXT(G1257,"000"))</f>
        <v>MR.C01.231.002</v>
      </c>
      <c r="C1257" s="146"/>
      <c r="D1257" s="147" t="s">
        <v>95</v>
      </c>
      <c r="E1257" s="147" t="s">
        <v>96</v>
      </c>
      <c r="F1257" s="147">
        <v>231</v>
      </c>
      <c r="G1257" s="147">
        <v>2</v>
      </c>
      <c r="H1257" s="147">
        <v>759829005</v>
      </c>
      <c r="I1257" s="147" t="s">
        <v>457</v>
      </c>
      <c r="J1257" s="158">
        <v>12</v>
      </c>
      <c r="K1257" s="147" t="s">
        <v>65</v>
      </c>
      <c r="L1257" s="148" t="s">
        <v>115</v>
      </c>
      <c r="M1257" s="147" t="s">
        <v>99</v>
      </c>
      <c r="N1257" s="146" t="s">
        <v>91</v>
      </c>
      <c r="O1257" s="146">
        <v>12</v>
      </c>
      <c r="P1257" s="148">
        <v>12</v>
      </c>
      <c r="Q1257" s="148"/>
      <c r="R1257" s="147"/>
      <c r="S1257" s="149">
        <f>TABLAINV[[#This Row],[Conteo Físico]]-TABLAINV[[#This Row],[Cant. UND]]</f>
        <v>0</v>
      </c>
      <c r="T125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7" s="150" t="str">
        <f>IFERROR(IF(MOD(TABLAINV[[#This Row],[C]],2)=0,"PAR","IMPAR"),"Zona")</f>
        <v>IMPAR</v>
      </c>
      <c r="W1257" s="151"/>
      <c r="X1257" s="152">
        <f>IFERROR(IF(TABLAINV[[#This Row],[Cant. UND]]=0,TABLAINV[[#This Row],[PMV]]*TABLAINV[[#This Row],[Conteo Físico]],TABLAINV[[#This Row],[PMV]]*TABLAINV[[#This Row],[Cant. UND]]),0)</f>
        <v>0</v>
      </c>
      <c r="Y1257" s="152">
        <f>IFERROR(ABS(TABLAINV[[#This Row],[PMV]]*TABLAINV[[#This Row],[Diferencia]]),0)</f>
        <v>0</v>
      </c>
      <c r="Z1257" s="153" t="str">
        <f>IFERROR(VLOOKUP(TABLAINV[[#This Row],[Codigo Estado]],unds!O:P,2,0),"PEND.")</f>
        <v>N.A</v>
      </c>
      <c r="AA1257" s="153" t="str">
        <f t="shared" si="64"/>
        <v>CD09</v>
      </c>
      <c r="AB1257" s="159">
        <f t="shared" ca="1" si="65"/>
        <v>45828</v>
      </c>
    </row>
    <row r="1258" spans="1:28" s="156" customFormat="1" ht="24" customHeight="1" x14ac:dyDescent="0.2">
      <c r="A1258" s="157" t="str">
        <f t="shared" si="63"/>
        <v>MRC01</v>
      </c>
      <c r="B1258" s="145" t="str">
        <f>IF(TABLAINV[[#This Row],[Z]]="","",D1258&amp;"."&amp;TEXT(E1258,"000")&amp;"."&amp;TEXT(F1258,"000")&amp;"."&amp;TEXT(G1258,"000"))</f>
        <v>MR.C01.231.002</v>
      </c>
      <c r="C1258" s="146"/>
      <c r="D1258" s="147" t="s">
        <v>95</v>
      </c>
      <c r="E1258" s="147" t="s">
        <v>96</v>
      </c>
      <c r="F1258" s="147">
        <v>231</v>
      </c>
      <c r="G1258" s="147">
        <v>2</v>
      </c>
      <c r="H1258" s="147">
        <v>789728</v>
      </c>
      <c r="I1258" s="147" t="s">
        <v>208</v>
      </c>
      <c r="J1258" s="158">
        <v>1</v>
      </c>
      <c r="K1258" s="147" t="s">
        <v>65</v>
      </c>
      <c r="L1258" s="148" t="s">
        <v>98</v>
      </c>
      <c r="M1258" s="147" t="s">
        <v>99</v>
      </c>
      <c r="N1258" s="146" t="s">
        <v>91</v>
      </c>
      <c r="O1258" s="146">
        <v>1</v>
      </c>
      <c r="P1258" s="148">
        <v>1</v>
      </c>
      <c r="Q1258" s="148"/>
      <c r="R1258" s="147"/>
      <c r="S1258" s="149">
        <f>TABLAINV[[#This Row],[Conteo Físico]]-TABLAINV[[#This Row],[Cant. UND]]</f>
        <v>0</v>
      </c>
      <c r="T125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8" s="150" t="str">
        <f>IFERROR(IF(MOD(TABLAINV[[#This Row],[C]],2)=0,"PAR","IMPAR"),"Zona")</f>
        <v>IMPAR</v>
      </c>
      <c r="W1258" s="151"/>
      <c r="X1258" s="152">
        <f>IFERROR(IF(TABLAINV[[#This Row],[Cant. UND]]=0,TABLAINV[[#This Row],[PMV]]*TABLAINV[[#This Row],[Conteo Físico]],TABLAINV[[#This Row],[PMV]]*TABLAINV[[#This Row],[Cant. UND]]),0)</f>
        <v>0</v>
      </c>
      <c r="Y1258" s="152">
        <f>IFERROR(ABS(TABLAINV[[#This Row],[PMV]]*TABLAINV[[#This Row],[Diferencia]]),0)</f>
        <v>0</v>
      </c>
      <c r="Z1258" s="153" t="str">
        <f>IFERROR(VLOOKUP(TABLAINV[[#This Row],[Codigo Estado]],unds!O:P,2,0),"PEND.")</f>
        <v>N.A</v>
      </c>
      <c r="AA1258" s="153" t="str">
        <f t="shared" si="64"/>
        <v>CD09</v>
      </c>
      <c r="AB1258" s="159">
        <f t="shared" ca="1" si="65"/>
        <v>45828</v>
      </c>
    </row>
    <row r="1259" spans="1:28" s="156" customFormat="1" ht="24" customHeight="1" x14ac:dyDescent="0.2">
      <c r="A1259" s="157" t="str">
        <f t="shared" si="63"/>
        <v>MRC01</v>
      </c>
      <c r="B1259" s="145" t="str">
        <f>IF(TABLAINV[[#This Row],[Z]]="","",D1259&amp;"."&amp;TEXT(E1259,"000")&amp;"."&amp;TEXT(F1259,"000")&amp;"."&amp;TEXT(G1259,"000"))</f>
        <v>MR.C01.231.002</v>
      </c>
      <c r="C1259" s="146"/>
      <c r="D1259" s="147" t="s">
        <v>95</v>
      </c>
      <c r="E1259" s="147" t="s">
        <v>96</v>
      </c>
      <c r="F1259" s="147">
        <v>231</v>
      </c>
      <c r="G1259" s="147">
        <v>2</v>
      </c>
      <c r="H1259" s="147">
        <v>794889</v>
      </c>
      <c r="I1259" s="147" t="s">
        <v>458</v>
      </c>
      <c r="J1259" s="158">
        <v>1</v>
      </c>
      <c r="K1259" s="147" t="s">
        <v>65</v>
      </c>
      <c r="L1259" s="148" t="s">
        <v>115</v>
      </c>
      <c r="M1259" s="147" t="s">
        <v>99</v>
      </c>
      <c r="N1259" s="146" t="s">
        <v>91</v>
      </c>
      <c r="O1259" s="146">
        <v>1</v>
      </c>
      <c r="P1259" s="148">
        <v>1</v>
      </c>
      <c r="Q1259" s="148"/>
      <c r="R1259" s="147"/>
      <c r="S1259" s="149">
        <f>TABLAINV[[#This Row],[Conteo Físico]]-TABLAINV[[#This Row],[Cant. UND]]</f>
        <v>0</v>
      </c>
      <c r="T125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9" s="150" t="str">
        <f>IFERROR(IF(MOD(TABLAINV[[#This Row],[C]],2)=0,"PAR","IMPAR"),"Zona")</f>
        <v>IMPAR</v>
      </c>
      <c r="W1259" s="151"/>
      <c r="X1259" s="152">
        <f>IFERROR(IF(TABLAINV[[#This Row],[Cant. UND]]=0,TABLAINV[[#This Row],[PMV]]*TABLAINV[[#This Row],[Conteo Físico]],TABLAINV[[#This Row],[PMV]]*TABLAINV[[#This Row],[Cant. UND]]),0)</f>
        <v>0</v>
      </c>
      <c r="Y1259" s="152">
        <f>IFERROR(ABS(TABLAINV[[#This Row],[PMV]]*TABLAINV[[#This Row],[Diferencia]]),0)</f>
        <v>0</v>
      </c>
      <c r="Z1259" s="153" t="str">
        <f>IFERROR(VLOOKUP(TABLAINV[[#This Row],[Codigo Estado]],unds!O:P,2,0),"PEND.")</f>
        <v>N.A</v>
      </c>
      <c r="AA1259" s="153" t="str">
        <f t="shared" si="64"/>
        <v>CD09</v>
      </c>
      <c r="AB1259" s="159">
        <f t="shared" ca="1" si="65"/>
        <v>45828</v>
      </c>
    </row>
    <row r="1260" spans="1:28" s="156" customFormat="1" ht="24" customHeight="1" x14ac:dyDescent="0.2">
      <c r="A1260" s="157" t="str">
        <f t="shared" si="63"/>
        <v>MRC01</v>
      </c>
      <c r="B1260" s="145" t="str">
        <f>IF(TABLAINV[[#This Row],[Z]]="","",D1260&amp;"."&amp;TEXT(E1260,"000")&amp;"."&amp;TEXT(F1260,"000")&amp;"."&amp;TEXT(G1260,"000"))</f>
        <v>MR.C01.231.002</v>
      </c>
      <c r="C1260" s="146"/>
      <c r="D1260" s="147" t="s">
        <v>95</v>
      </c>
      <c r="E1260" s="147" t="s">
        <v>96</v>
      </c>
      <c r="F1260" s="147">
        <v>231</v>
      </c>
      <c r="G1260" s="147">
        <v>2</v>
      </c>
      <c r="H1260" s="147">
        <v>82826</v>
      </c>
      <c r="I1260" s="147" t="s">
        <v>459</v>
      </c>
      <c r="J1260" s="158">
        <v>11</v>
      </c>
      <c r="K1260" s="147" t="s">
        <v>77</v>
      </c>
      <c r="L1260" s="148" t="s">
        <v>115</v>
      </c>
      <c r="M1260" s="147" t="s">
        <v>99</v>
      </c>
      <c r="N1260" s="146" t="s">
        <v>91</v>
      </c>
      <c r="O1260" s="146">
        <v>11</v>
      </c>
      <c r="P1260" s="148">
        <v>11</v>
      </c>
      <c r="Q1260" s="148"/>
      <c r="R1260" s="147"/>
      <c r="S1260" s="149">
        <f>TABLAINV[[#This Row],[Conteo Físico]]-TABLAINV[[#This Row],[Cant. UND]]</f>
        <v>0</v>
      </c>
      <c r="T126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0" s="150" t="str">
        <f>IFERROR(IF(MOD(TABLAINV[[#This Row],[C]],2)=0,"PAR","IMPAR"),"Zona")</f>
        <v>IMPAR</v>
      </c>
      <c r="W1260" s="151"/>
      <c r="X1260" s="152">
        <f>IFERROR(IF(TABLAINV[[#This Row],[Cant. UND]]=0,TABLAINV[[#This Row],[PMV]]*TABLAINV[[#This Row],[Conteo Físico]],TABLAINV[[#This Row],[PMV]]*TABLAINV[[#This Row],[Cant. UND]]),0)</f>
        <v>0</v>
      </c>
      <c r="Y1260" s="152">
        <f>IFERROR(ABS(TABLAINV[[#This Row],[PMV]]*TABLAINV[[#This Row],[Diferencia]]),0)</f>
        <v>0</v>
      </c>
      <c r="Z1260" s="153">
        <f>IFERROR(VLOOKUP(TABLAINV[[#This Row],[Codigo Estado]],unds!O:P,2,0),"PEND.")</f>
        <v>9995</v>
      </c>
      <c r="AA1260" s="153" t="str">
        <f t="shared" si="64"/>
        <v>CD09</v>
      </c>
      <c r="AB1260" s="159">
        <f t="shared" ca="1" si="65"/>
        <v>45828</v>
      </c>
    </row>
    <row r="1261" spans="1:28" s="156" customFormat="1" ht="24" customHeight="1" x14ac:dyDescent="0.2">
      <c r="A1261" s="157" t="str">
        <f t="shared" si="63"/>
        <v>MRC01</v>
      </c>
      <c r="B1261" s="145" t="str">
        <f>IF(TABLAINV[[#This Row],[Z]]="","",D1261&amp;"."&amp;TEXT(E1261,"000")&amp;"."&amp;TEXT(F1261,"000")&amp;"."&amp;TEXT(G1261,"000"))</f>
        <v>MR.C01.231.002</v>
      </c>
      <c r="C1261" s="146"/>
      <c r="D1261" s="147" t="s">
        <v>95</v>
      </c>
      <c r="E1261" s="147" t="s">
        <v>96</v>
      </c>
      <c r="F1261" s="147">
        <v>231</v>
      </c>
      <c r="G1261" s="147">
        <v>2</v>
      </c>
      <c r="H1261" s="147">
        <v>928916</v>
      </c>
      <c r="I1261" s="147" t="s">
        <v>460</v>
      </c>
      <c r="J1261" s="158">
        <v>13</v>
      </c>
      <c r="K1261" s="147" t="s">
        <v>65</v>
      </c>
      <c r="L1261" s="148" t="s">
        <v>212</v>
      </c>
      <c r="M1261" s="147" t="s">
        <v>99</v>
      </c>
      <c r="N1261" s="146" t="s">
        <v>91</v>
      </c>
      <c r="O1261" s="146">
        <v>13</v>
      </c>
      <c r="P1261" s="148">
        <v>13</v>
      </c>
      <c r="Q1261" s="148"/>
      <c r="R1261" s="147"/>
      <c r="S1261" s="149">
        <f>TABLAINV[[#This Row],[Conteo Físico]]-TABLAINV[[#This Row],[Cant. UND]]</f>
        <v>0</v>
      </c>
      <c r="T126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1" s="150" t="str">
        <f>IFERROR(IF(MOD(TABLAINV[[#This Row],[C]],2)=0,"PAR","IMPAR"),"Zona")</f>
        <v>IMPAR</v>
      </c>
      <c r="W1261" s="151"/>
      <c r="X1261" s="152">
        <f>IFERROR(IF(TABLAINV[[#This Row],[Cant. UND]]=0,TABLAINV[[#This Row],[PMV]]*TABLAINV[[#This Row],[Conteo Físico]],TABLAINV[[#This Row],[PMV]]*TABLAINV[[#This Row],[Cant. UND]]),0)</f>
        <v>0</v>
      </c>
      <c r="Y1261" s="152">
        <f>IFERROR(ABS(TABLAINV[[#This Row],[PMV]]*TABLAINV[[#This Row],[Diferencia]]),0)</f>
        <v>0</v>
      </c>
      <c r="Z1261" s="153" t="str">
        <f>IFERROR(VLOOKUP(TABLAINV[[#This Row],[Codigo Estado]],unds!O:P,2,0),"PEND.")</f>
        <v>N.A</v>
      </c>
      <c r="AA1261" s="153" t="str">
        <f t="shared" si="64"/>
        <v>CD09</v>
      </c>
      <c r="AB1261" s="159">
        <f t="shared" ca="1" si="65"/>
        <v>45828</v>
      </c>
    </row>
    <row r="1262" spans="1:28" s="156" customFormat="1" ht="24" customHeight="1" x14ac:dyDescent="0.2">
      <c r="A1262" s="157" t="str">
        <f t="shared" si="63"/>
        <v>MRC01</v>
      </c>
      <c r="B1262" s="145" t="str">
        <f>IF(TABLAINV[[#This Row],[Z]]="","",D1262&amp;"."&amp;TEXT(E1262,"000")&amp;"."&amp;TEXT(F1262,"000")&amp;"."&amp;TEXT(G1262,"000"))</f>
        <v>MR.C01.231.002</v>
      </c>
      <c r="C1262" s="146"/>
      <c r="D1262" s="147" t="s">
        <v>95</v>
      </c>
      <c r="E1262" s="147" t="s">
        <v>96</v>
      </c>
      <c r="F1262" s="147">
        <v>231</v>
      </c>
      <c r="G1262" s="147">
        <v>2</v>
      </c>
      <c r="H1262" s="147">
        <v>938065</v>
      </c>
      <c r="I1262" s="147" t="s">
        <v>461</v>
      </c>
      <c r="J1262" s="158">
        <v>1</v>
      </c>
      <c r="K1262" s="147" t="s">
        <v>65</v>
      </c>
      <c r="L1262" s="148" t="s">
        <v>115</v>
      </c>
      <c r="M1262" s="147" t="s">
        <v>99</v>
      </c>
      <c r="N1262" s="146" t="s">
        <v>91</v>
      </c>
      <c r="O1262" s="146">
        <v>1</v>
      </c>
      <c r="P1262" s="148">
        <v>1</v>
      </c>
      <c r="Q1262" s="148"/>
      <c r="R1262" s="147"/>
      <c r="S1262" s="149">
        <f>TABLAINV[[#This Row],[Conteo Físico]]-TABLAINV[[#This Row],[Cant. UND]]</f>
        <v>0</v>
      </c>
      <c r="T126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2" s="150" t="str">
        <f>IFERROR(IF(MOD(TABLAINV[[#This Row],[C]],2)=0,"PAR","IMPAR"),"Zona")</f>
        <v>IMPAR</v>
      </c>
      <c r="W1262" s="151"/>
      <c r="X1262" s="152">
        <f>IFERROR(IF(TABLAINV[[#This Row],[Cant. UND]]=0,TABLAINV[[#This Row],[PMV]]*TABLAINV[[#This Row],[Conteo Físico]],TABLAINV[[#This Row],[PMV]]*TABLAINV[[#This Row],[Cant. UND]]),0)</f>
        <v>0</v>
      </c>
      <c r="Y1262" s="152">
        <f>IFERROR(ABS(TABLAINV[[#This Row],[PMV]]*TABLAINV[[#This Row],[Diferencia]]),0)</f>
        <v>0</v>
      </c>
      <c r="Z1262" s="153" t="str">
        <f>IFERROR(VLOOKUP(TABLAINV[[#This Row],[Codigo Estado]],unds!O:P,2,0),"PEND.")</f>
        <v>N.A</v>
      </c>
      <c r="AA1262" s="153" t="str">
        <f t="shared" si="64"/>
        <v>CD09</v>
      </c>
      <c r="AB1262" s="159">
        <f t="shared" ca="1" si="65"/>
        <v>45828</v>
      </c>
    </row>
    <row r="1263" spans="1:28" s="156" customFormat="1" ht="24" customHeight="1" x14ac:dyDescent="0.2">
      <c r="A1263" s="157" t="str">
        <f t="shared" si="63"/>
        <v>MRC01</v>
      </c>
      <c r="B1263" s="145" t="str">
        <f>IF(TABLAINV[[#This Row],[Z]]="","",D1263&amp;"."&amp;TEXT(E1263,"000")&amp;"."&amp;TEXT(F1263,"000")&amp;"."&amp;TEXT(G1263,"000"))</f>
        <v>MR.C01.231.002</v>
      </c>
      <c r="C1263" s="146"/>
      <c r="D1263" s="147" t="s">
        <v>95</v>
      </c>
      <c r="E1263" s="147" t="s">
        <v>96</v>
      </c>
      <c r="F1263" s="147">
        <v>231</v>
      </c>
      <c r="G1263" s="147">
        <v>2</v>
      </c>
      <c r="H1263" s="147">
        <v>951044</v>
      </c>
      <c r="I1263" s="147" t="s">
        <v>462</v>
      </c>
      <c r="J1263" s="158">
        <v>1</v>
      </c>
      <c r="K1263" s="147" t="s">
        <v>65</v>
      </c>
      <c r="L1263" s="148" t="s">
        <v>117</v>
      </c>
      <c r="M1263" s="147" t="s">
        <v>99</v>
      </c>
      <c r="N1263" s="146" t="s">
        <v>91</v>
      </c>
      <c r="O1263" s="146">
        <v>1</v>
      </c>
      <c r="P1263" s="148">
        <v>1</v>
      </c>
      <c r="Q1263" s="148"/>
      <c r="R1263" s="147"/>
      <c r="S1263" s="149">
        <f>TABLAINV[[#This Row],[Conteo Físico]]-TABLAINV[[#This Row],[Cant. UND]]</f>
        <v>0</v>
      </c>
      <c r="T126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3" s="150" t="str">
        <f>IFERROR(IF(MOD(TABLAINV[[#This Row],[C]],2)=0,"PAR","IMPAR"),"Zona")</f>
        <v>IMPAR</v>
      </c>
      <c r="W1263" s="151"/>
      <c r="X1263" s="152">
        <f>IFERROR(IF(TABLAINV[[#This Row],[Cant. UND]]=0,TABLAINV[[#This Row],[PMV]]*TABLAINV[[#This Row],[Conteo Físico]],TABLAINV[[#This Row],[PMV]]*TABLAINV[[#This Row],[Cant. UND]]),0)</f>
        <v>0</v>
      </c>
      <c r="Y1263" s="152">
        <f>IFERROR(ABS(TABLAINV[[#This Row],[PMV]]*TABLAINV[[#This Row],[Diferencia]]),0)</f>
        <v>0</v>
      </c>
      <c r="Z1263" s="153" t="str">
        <f>IFERROR(VLOOKUP(TABLAINV[[#This Row],[Codigo Estado]],unds!O:P,2,0),"PEND.")</f>
        <v>N.A</v>
      </c>
      <c r="AA1263" s="153" t="str">
        <f t="shared" si="64"/>
        <v>CD09</v>
      </c>
      <c r="AB1263" s="159">
        <f t="shared" ca="1" si="65"/>
        <v>45828</v>
      </c>
    </row>
    <row r="1264" spans="1:28" s="156" customFormat="1" ht="24" customHeight="1" x14ac:dyDescent="0.2">
      <c r="A1264" s="157" t="str">
        <f t="shared" si="63"/>
        <v>MRC01</v>
      </c>
      <c r="B1264" s="145" t="str">
        <f>IF(TABLAINV[[#This Row],[Z]]="","",D1264&amp;"."&amp;TEXT(E1264,"000")&amp;"."&amp;TEXT(F1264,"000")&amp;"."&amp;TEXT(G1264,"000"))</f>
        <v>MR.C01.231.002</v>
      </c>
      <c r="C1264" s="146"/>
      <c r="D1264" s="147" t="s">
        <v>95</v>
      </c>
      <c r="E1264" s="147" t="s">
        <v>96</v>
      </c>
      <c r="F1264" s="147">
        <v>231</v>
      </c>
      <c r="G1264" s="147">
        <v>2</v>
      </c>
      <c r="H1264" s="147">
        <v>959873</v>
      </c>
      <c r="I1264" s="147" t="s">
        <v>463</v>
      </c>
      <c r="J1264" s="158">
        <v>6</v>
      </c>
      <c r="K1264" s="147" t="s">
        <v>77</v>
      </c>
      <c r="L1264" s="148" t="s">
        <v>117</v>
      </c>
      <c r="M1264" s="147" t="s">
        <v>99</v>
      </c>
      <c r="N1264" s="146" t="s">
        <v>91</v>
      </c>
      <c r="O1264" s="146">
        <v>6</v>
      </c>
      <c r="P1264" s="148">
        <v>6</v>
      </c>
      <c r="Q1264" s="148"/>
      <c r="R1264" s="147"/>
      <c r="S1264" s="149">
        <f>TABLAINV[[#This Row],[Conteo Físico]]-TABLAINV[[#This Row],[Cant. UND]]</f>
        <v>0</v>
      </c>
      <c r="T1264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4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4" s="150" t="str">
        <f>IFERROR(IF(MOD(TABLAINV[[#This Row],[C]],2)=0,"PAR","IMPAR"),"Zona")</f>
        <v>IMPAR</v>
      </c>
      <c r="W1264" s="151"/>
      <c r="X1264" s="152">
        <f>IFERROR(IF(TABLAINV[[#This Row],[Cant. UND]]=0,TABLAINV[[#This Row],[PMV]]*TABLAINV[[#This Row],[Conteo Físico]],TABLAINV[[#This Row],[PMV]]*TABLAINV[[#This Row],[Cant. UND]]),0)</f>
        <v>0</v>
      </c>
      <c r="Y1264" s="152">
        <f>IFERROR(ABS(TABLAINV[[#This Row],[PMV]]*TABLAINV[[#This Row],[Diferencia]]),0)</f>
        <v>0</v>
      </c>
      <c r="Z1264" s="153">
        <f>IFERROR(VLOOKUP(TABLAINV[[#This Row],[Codigo Estado]],unds!O:P,2,0),"PEND.")</f>
        <v>9995</v>
      </c>
      <c r="AA1264" s="153" t="str">
        <f t="shared" si="64"/>
        <v>CD09</v>
      </c>
      <c r="AB1264" s="159">
        <f t="shared" ca="1" si="65"/>
        <v>45828</v>
      </c>
    </row>
    <row r="1265" spans="1:28" s="156" customFormat="1" ht="24" customHeight="1" x14ac:dyDescent="0.2">
      <c r="A1265" s="157" t="str">
        <f t="shared" si="63"/>
        <v>MRC01</v>
      </c>
      <c r="B1265" s="145" t="str">
        <f>IF(TABLAINV[[#This Row],[Z]]="","",D1265&amp;"."&amp;TEXT(E1265,"000")&amp;"."&amp;TEXT(F1265,"000")&amp;"."&amp;TEXT(G1265,"000"))</f>
        <v>MR.C01.231.002</v>
      </c>
      <c r="C1265" s="146"/>
      <c r="D1265" s="147" t="s">
        <v>95</v>
      </c>
      <c r="E1265" s="147" t="s">
        <v>96</v>
      </c>
      <c r="F1265" s="147">
        <v>231</v>
      </c>
      <c r="G1265" s="147">
        <v>2</v>
      </c>
      <c r="H1265" s="147">
        <v>962271</v>
      </c>
      <c r="I1265" s="147" t="s">
        <v>464</v>
      </c>
      <c r="J1265" s="158">
        <v>1</v>
      </c>
      <c r="K1265" s="147" t="s">
        <v>77</v>
      </c>
      <c r="L1265" s="148" t="s">
        <v>117</v>
      </c>
      <c r="M1265" s="147" t="s">
        <v>99</v>
      </c>
      <c r="N1265" s="146" t="s">
        <v>91</v>
      </c>
      <c r="O1265" s="146">
        <v>1</v>
      </c>
      <c r="P1265" s="148">
        <v>1</v>
      </c>
      <c r="Q1265" s="148"/>
      <c r="R1265" s="147"/>
      <c r="S1265" s="149">
        <f>TABLAINV[[#This Row],[Conteo Físico]]-TABLAINV[[#This Row],[Cant. UND]]</f>
        <v>0</v>
      </c>
      <c r="T1265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5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5" s="150" t="str">
        <f>IFERROR(IF(MOD(TABLAINV[[#This Row],[C]],2)=0,"PAR","IMPAR"),"Zona")</f>
        <v>IMPAR</v>
      </c>
      <c r="W1265" s="151"/>
      <c r="X1265" s="152">
        <f>IFERROR(IF(TABLAINV[[#This Row],[Cant. UND]]=0,TABLAINV[[#This Row],[PMV]]*TABLAINV[[#This Row],[Conteo Físico]],TABLAINV[[#This Row],[PMV]]*TABLAINV[[#This Row],[Cant. UND]]),0)</f>
        <v>0</v>
      </c>
      <c r="Y1265" s="152">
        <f>IFERROR(ABS(TABLAINV[[#This Row],[PMV]]*TABLAINV[[#This Row],[Diferencia]]),0)</f>
        <v>0</v>
      </c>
      <c r="Z1265" s="153">
        <f>IFERROR(VLOOKUP(TABLAINV[[#This Row],[Codigo Estado]],unds!O:P,2,0),"PEND.")</f>
        <v>9995</v>
      </c>
      <c r="AA1265" s="153" t="str">
        <f t="shared" si="64"/>
        <v>CD09</v>
      </c>
      <c r="AB1265" s="159">
        <f t="shared" ca="1" si="65"/>
        <v>45828</v>
      </c>
    </row>
    <row r="1266" spans="1:28" s="156" customFormat="1" ht="24" customHeight="1" x14ac:dyDescent="0.2">
      <c r="A1266" s="157" t="str">
        <f t="shared" si="63"/>
        <v>MRC01</v>
      </c>
      <c r="B1266" s="145" t="str">
        <f>IF(TABLAINV[[#This Row],[Z]]="","",D1266&amp;"."&amp;TEXT(E1266,"000")&amp;"."&amp;TEXT(F1266,"000")&amp;"."&amp;TEXT(G1266,"000"))</f>
        <v>MR.C01.231.002</v>
      </c>
      <c r="C1266" s="146"/>
      <c r="D1266" s="147" t="s">
        <v>95</v>
      </c>
      <c r="E1266" s="147" t="s">
        <v>96</v>
      </c>
      <c r="F1266" s="147">
        <v>231</v>
      </c>
      <c r="G1266" s="147">
        <v>2</v>
      </c>
      <c r="H1266" s="147">
        <v>973129</v>
      </c>
      <c r="I1266" s="147" t="s">
        <v>465</v>
      </c>
      <c r="J1266" s="158">
        <v>12</v>
      </c>
      <c r="K1266" s="147" t="s">
        <v>65</v>
      </c>
      <c r="L1266" s="148" t="s">
        <v>115</v>
      </c>
      <c r="M1266" s="147" t="s">
        <v>99</v>
      </c>
      <c r="N1266" s="146" t="s">
        <v>91</v>
      </c>
      <c r="O1266" s="146">
        <v>12</v>
      </c>
      <c r="P1266" s="148">
        <v>12</v>
      </c>
      <c r="Q1266" s="148"/>
      <c r="R1266" s="147"/>
      <c r="S1266" s="149">
        <f>TABLAINV[[#This Row],[Conteo Físico]]-TABLAINV[[#This Row],[Cant. UND]]</f>
        <v>0</v>
      </c>
      <c r="T1266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6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6" s="150" t="str">
        <f>IFERROR(IF(MOD(TABLAINV[[#This Row],[C]],2)=0,"PAR","IMPAR"),"Zona")</f>
        <v>IMPAR</v>
      </c>
      <c r="W1266" s="151"/>
      <c r="X1266" s="152">
        <f>IFERROR(IF(TABLAINV[[#This Row],[Cant. UND]]=0,TABLAINV[[#This Row],[PMV]]*TABLAINV[[#This Row],[Conteo Físico]],TABLAINV[[#This Row],[PMV]]*TABLAINV[[#This Row],[Cant. UND]]),0)</f>
        <v>0</v>
      </c>
      <c r="Y1266" s="152">
        <f>IFERROR(ABS(TABLAINV[[#This Row],[PMV]]*TABLAINV[[#This Row],[Diferencia]]),0)</f>
        <v>0</v>
      </c>
      <c r="Z1266" s="153" t="str">
        <f>IFERROR(VLOOKUP(TABLAINV[[#This Row],[Codigo Estado]],unds!O:P,2,0),"PEND.")</f>
        <v>N.A</v>
      </c>
      <c r="AA1266" s="153" t="str">
        <f t="shared" si="64"/>
        <v>CD09</v>
      </c>
      <c r="AB1266" s="159">
        <f t="shared" ca="1" si="65"/>
        <v>45828</v>
      </c>
    </row>
    <row r="1267" spans="1:28" s="156" customFormat="1" ht="24" customHeight="1" x14ac:dyDescent="0.2">
      <c r="A1267" s="157" t="str">
        <f t="shared" si="63"/>
        <v>MRC01</v>
      </c>
      <c r="B1267" s="145" t="str">
        <f>IF(TABLAINV[[#This Row],[Z]]="","",D1267&amp;"."&amp;TEXT(E1267,"000")&amp;"."&amp;TEXT(F1267,"000")&amp;"."&amp;TEXT(G1267,"000"))</f>
        <v>MR.C01.231.002</v>
      </c>
      <c r="C1267" s="146"/>
      <c r="D1267" s="147" t="s">
        <v>95</v>
      </c>
      <c r="E1267" s="147" t="s">
        <v>96</v>
      </c>
      <c r="F1267" s="147">
        <v>231</v>
      </c>
      <c r="G1267" s="147">
        <v>2</v>
      </c>
      <c r="H1267" s="147">
        <v>984493</v>
      </c>
      <c r="I1267" s="147" t="s">
        <v>466</v>
      </c>
      <c r="J1267" s="158">
        <v>6</v>
      </c>
      <c r="K1267" s="147" t="s">
        <v>65</v>
      </c>
      <c r="L1267" s="148" t="s">
        <v>435</v>
      </c>
      <c r="M1267" s="147" t="s">
        <v>99</v>
      </c>
      <c r="N1267" s="146" t="s">
        <v>91</v>
      </c>
      <c r="O1267" s="146">
        <v>6</v>
      </c>
      <c r="P1267" s="148">
        <v>6</v>
      </c>
      <c r="Q1267" s="148"/>
      <c r="R1267" s="147"/>
      <c r="S1267" s="149">
        <f>TABLAINV[[#This Row],[Conteo Físico]]-TABLAINV[[#This Row],[Cant. UND]]</f>
        <v>0</v>
      </c>
      <c r="T1267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7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7" s="150" t="str">
        <f>IFERROR(IF(MOD(TABLAINV[[#This Row],[C]],2)=0,"PAR","IMPAR"),"Zona")</f>
        <v>IMPAR</v>
      </c>
      <c r="W1267" s="151"/>
      <c r="X1267" s="152">
        <f>IFERROR(IF(TABLAINV[[#This Row],[Cant. UND]]=0,TABLAINV[[#This Row],[PMV]]*TABLAINV[[#This Row],[Conteo Físico]],TABLAINV[[#This Row],[PMV]]*TABLAINV[[#This Row],[Cant. UND]]),0)</f>
        <v>0</v>
      </c>
      <c r="Y1267" s="152">
        <f>IFERROR(ABS(TABLAINV[[#This Row],[PMV]]*TABLAINV[[#This Row],[Diferencia]]),0)</f>
        <v>0</v>
      </c>
      <c r="Z1267" s="153" t="str">
        <f>IFERROR(VLOOKUP(TABLAINV[[#This Row],[Codigo Estado]],unds!O:P,2,0),"PEND.")</f>
        <v>N.A</v>
      </c>
      <c r="AA1267" s="153" t="str">
        <f t="shared" si="64"/>
        <v>CD09</v>
      </c>
      <c r="AB1267" s="159">
        <f t="shared" ca="1" si="65"/>
        <v>45828</v>
      </c>
    </row>
    <row r="1268" spans="1:28" s="156" customFormat="1" ht="24" customHeight="1" x14ac:dyDescent="0.2">
      <c r="A1268" s="157" t="str">
        <f t="shared" si="63"/>
        <v>MRC01</v>
      </c>
      <c r="B1268" s="145" t="str">
        <f>IF(TABLAINV[[#This Row],[Z]]="","",D1268&amp;"."&amp;TEXT(E1268,"000")&amp;"."&amp;TEXT(F1268,"000")&amp;"."&amp;TEXT(G1268,"000"))</f>
        <v>MR.C01.231.002</v>
      </c>
      <c r="C1268" s="146"/>
      <c r="D1268" s="147" t="s">
        <v>95</v>
      </c>
      <c r="E1268" s="147" t="s">
        <v>96</v>
      </c>
      <c r="F1268" s="147">
        <v>231</v>
      </c>
      <c r="G1268" s="147">
        <v>2</v>
      </c>
      <c r="H1268" s="147">
        <v>98707</v>
      </c>
      <c r="I1268" s="147" t="s">
        <v>467</v>
      </c>
      <c r="J1268" s="158">
        <v>1</v>
      </c>
      <c r="K1268" s="147" t="s">
        <v>77</v>
      </c>
      <c r="L1268" s="148" t="s">
        <v>161</v>
      </c>
      <c r="M1268" s="147" t="s">
        <v>99</v>
      </c>
      <c r="N1268" s="146" t="s">
        <v>91</v>
      </c>
      <c r="O1268" s="146">
        <v>1</v>
      </c>
      <c r="P1268" s="148">
        <v>1</v>
      </c>
      <c r="Q1268" s="148"/>
      <c r="R1268" s="147"/>
      <c r="S1268" s="149">
        <f>TABLAINV[[#This Row],[Conteo Físico]]-TABLAINV[[#This Row],[Cant. UND]]</f>
        <v>0</v>
      </c>
      <c r="T1268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8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8" s="150" t="str">
        <f>IFERROR(IF(MOD(TABLAINV[[#This Row],[C]],2)=0,"PAR","IMPAR"),"Zona")</f>
        <v>IMPAR</v>
      </c>
      <c r="W1268" s="151"/>
      <c r="X1268" s="152">
        <f>IFERROR(IF(TABLAINV[[#This Row],[Cant. UND]]=0,TABLAINV[[#This Row],[PMV]]*TABLAINV[[#This Row],[Conteo Físico]],TABLAINV[[#This Row],[PMV]]*TABLAINV[[#This Row],[Cant. UND]]),0)</f>
        <v>0</v>
      </c>
      <c r="Y1268" s="152">
        <f>IFERROR(ABS(TABLAINV[[#This Row],[PMV]]*TABLAINV[[#This Row],[Diferencia]]),0)</f>
        <v>0</v>
      </c>
      <c r="Z1268" s="153">
        <f>IFERROR(VLOOKUP(TABLAINV[[#This Row],[Codigo Estado]],unds!O:P,2,0),"PEND.")</f>
        <v>9995</v>
      </c>
      <c r="AA1268" s="153" t="str">
        <f t="shared" si="64"/>
        <v>CD09</v>
      </c>
      <c r="AB1268" s="159">
        <f t="shared" ca="1" si="65"/>
        <v>45828</v>
      </c>
    </row>
    <row r="1269" spans="1:28" s="156" customFormat="1" ht="24" customHeight="1" x14ac:dyDescent="0.2">
      <c r="A1269" s="157" t="str">
        <f t="shared" si="63"/>
        <v>MRC01</v>
      </c>
      <c r="B1269" s="145" t="str">
        <f>IF(TABLAINV[[#This Row],[Z]]="","",D1269&amp;"."&amp;TEXT(E1269,"000")&amp;"."&amp;TEXT(F1269,"000")&amp;"."&amp;TEXT(G1269,"000"))</f>
        <v>MR.C01.231.002</v>
      </c>
      <c r="C1269" s="146"/>
      <c r="D1269" s="147" t="s">
        <v>95</v>
      </c>
      <c r="E1269" s="147" t="s">
        <v>96</v>
      </c>
      <c r="F1269" s="147">
        <v>231</v>
      </c>
      <c r="G1269" s="147">
        <v>2</v>
      </c>
      <c r="H1269" s="147">
        <v>996622004</v>
      </c>
      <c r="I1269" s="147" t="s">
        <v>468</v>
      </c>
      <c r="J1269" s="158">
        <v>4</v>
      </c>
      <c r="K1269" s="147" t="s">
        <v>65</v>
      </c>
      <c r="L1269" s="148" t="s">
        <v>233</v>
      </c>
      <c r="M1269" s="147" t="s">
        <v>99</v>
      </c>
      <c r="N1269" s="146" t="s">
        <v>91</v>
      </c>
      <c r="O1269" s="146">
        <v>4</v>
      </c>
      <c r="P1269" s="148">
        <v>4</v>
      </c>
      <c r="Q1269" s="148"/>
      <c r="R1269" s="147"/>
      <c r="S1269" s="149">
        <f>TABLAINV[[#This Row],[Conteo Físico]]-TABLAINV[[#This Row],[Cant. UND]]</f>
        <v>0</v>
      </c>
      <c r="T1269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9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9" s="150" t="str">
        <f>IFERROR(IF(MOD(TABLAINV[[#This Row],[C]],2)=0,"PAR","IMPAR"),"Zona")</f>
        <v>IMPAR</v>
      </c>
      <c r="W1269" s="151"/>
      <c r="X1269" s="152">
        <f>IFERROR(IF(TABLAINV[[#This Row],[Cant. UND]]=0,TABLAINV[[#This Row],[PMV]]*TABLAINV[[#This Row],[Conteo Físico]],TABLAINV[[#This Row],[PMV]]*TABLAINV[[#This Row],[Cant. UND]]),0)</f>
        <v>0</v>
      </c>
      <c r="Y1269" s="152">
        <f>IFERROR(ABS(TABLAINV[[#This Row],[PMV]]*TABLAINV[[#This Row],[Diferencia]]),0)</f>
        <v>0</v>
      </c>
      <c r="Z1269" s="153" t="str">
        <f>IFERROR(VLOOKUP(TABLAINV[[#This Row],[Codigo Estado]],unds!O:P,2,0),"PEND.")</f>
        <v>N.A</v>
      </c>
      <c r="AA1269" s="153" t="str">
        <f t="shared" si="64"/>
        <v>CD09</v>
      </c>
      <c r="AB1269" s="159">
        <f t="shared" ca="1" si="65"/>
        <v>45828</v>
      </c>
    </row>
    <row r="1270" spans="1:28" s="156" customFormat="1" ht="24" customHeight="1" x14ac:dyDescent="0.2">
      <c r="A1270" s="157" t="str">
        <f t="shared" si="63"/>
        <v>MRC01</v>
      </c>
      <c r="B1270" s="145" t="str">
        <f>IF(TABLAINV[[#This Row],[Z]]="","",D1270&amp;"."&amp;TEXT(E1270,"000")&amp;"."&amp;TEXT(F1270,"000")&amp;"."&amp;TEXT(G1270,"000"))</f>
        <v>MR.C01.231.003</v>
      </c>
      <c r="C1270" s="146"/>
      <c r="D1270" s="147" t="s">
        <v>95</v>
      </c>
      <c r="E1270" s="147" t="s">
        <v>96</v>
      </c>
      <c r="F1270" s="147">
        <v>231</v>
      </c>
      <c r="G1270" s="147">
        <v>3</v>
      </c>
      <c r="H1270" s="147">
        <v>1028351</v>
      </c>
      <c r="I1270" s="147" t="s">
        <v>469</v>
      </c>
      <c r="J1270" s="158">
        <v>1</v>
      </c>
      <c r="K1270" s="147" t="s">
        <v>64</v>
      </c>
      <c r="L1270" s="148" t="s">
        <v>212</v>
      </c>
      <c r="M1270" s="147" t="s">
        <v>99</v>
      </c>
      <c r="N1270" s="146" t="s">
        <v>91</v>
      </c>
      <c r="O1270" s="146">
        <v>1</v>
      </c>
      <c r="P1270" s="148">
        <v>1</v>
      </c>
      <c r="Q1270" s="148"/>
      <c r="R1270" s="147"/>
      <c r="S1270" s="149">
        <f>TABLAINV[[#This Row],[Conteo Físico]]-TABLAINV[[#This Row],[Cant. UND]]</f>
        <v>0</v>
      </c>
      <c r="T1270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70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70" s="150" t="str">
        <f>IFERROR(IF(MOD(TABLAINV[[#This Row],[C]],2)=0,"PAR","IMPAR"),"Zona")</f>
        <v>IMPAR</v>
      </c>
      <c r="W1270" s="151"/>
      <c r="X1270" s="152">
        <f>IFERROR(IF(TABLAINV[[#This Row],[Cant. UND]]=0,TABLAINV[[#This Row],[PMV]]*TABLAINV[[#This Row],[Conteo Físico]],TABLAINV[[#This Row],[PMV]]*TABLAINV[[#This Row],[Cant. UND]]),0)</f>
        <v>0</v>
      </c>
      <c r="Y1270" s="152">
        <f>IFERROR(ABS(TABLAINV[[#This Row],[PMV]]*TABLAINV[[#This Row],[Diferencia]]),0)</f>
        <v>0</v>
      </c>
      <c r="Z1270" s="153">
        <f>IFERROR(VLOOKUP(TABLAINV[[#This Row],[Codigo Estado]],unds!O:P,2,0),"PEND.")</f>
        <v>2001</v>
      </c>
      <c r="AA1270" s="153" t="str">
        <f t="shared" si="64"/>
        <v>CD09</v>
      </c>
      <c r="AB1270" s="159">
        <f t="shared" ca="1" si="65"/>
        <v>45828</v>
      </c>
    </row>
    <row r="1271" spans="1:28" s="156" customFormat="1" ht="24" customHeight="1" x14ac:dyDescent="0.2">
      <c r="A1271" s="157" t="str">
        <f t="shared" si="63"/>
        <v>MRC01</v>
      </c>
      <c r="B1271" s="145" t="str">
        <f>IF(TABLAINV[[#This Row],[Z]]="","",D1271&amp;"."&amp;TEXT(E1271,"000")&amp;"."&amp;TEXT(F1271,"000")&amp;"."&amp;TEXT(G1271,"000"))</f>
        <v>MR.C01.231.003</v>
      </c>
      <c r="C1271" s="146"/>
      <c r="D1271" s="147" t="s">
        <v>95</v>
      </c>
      <c r="E1271" s="147" t="s">
        <v>96</v>
      </c>
      <c r="F1271" s="147">
        <v>231</v>
      </c>
      <c r="G1271" s="147">
        <v>3</v>
      </c>
      <c r="H1271" s="147">
        <v>1028351</v>
      </c>
      <c r="I1271" s="147" t="s">
        <v>469</v>
      </c>
      <c r="J1271" s="158">
        <v>82</v>
      </c>
      <c r="K1271" s="147" t="s">
        <v>64</v>
      </c>
      <c r="L1271" s="148" t="s">
        <v>212</v>
      </c>
      <c r="M1271" s="147" t="s">
        <v>99</v>
      </c>
      <c r="N1271" s="146" t="s">
        <v>91</v>
      </c>
      <c r="O1271" s="146">
        <v>82</v>
      </c>
      <c r="P1271" s="148">
        <v>82</v>
      </c>
      <c r="Q1271" s="148"/>
      <c r="R1271" s="147"/>
      <c r="S1271" s="149">
        <f>TABLAINV[[#This Row],[Conteo Físico]]-TABLAINV[[#This Row],[Cant. UND]]</f>
        <v>0</v>
      </c>
      <c r="T1271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71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71" s="150" t="str">
        <f>IFERROR(IF(MOD(TABLAINV[[#This Row],[C]],2)=0,"PAR","IMPAR"),"Zona")</f>
        <v>IMPAR</v>
      </c>
      <c r="W1271" s="151"/>
      <c r="X1271" s="152">
        <f>IFERROR(IF(TABLAINV[[#This Row],[Cant. UND]]=0,TABLAINV[[#This Row],[PMV]]*TABLAINV[[#This Row],[Conteo Físico]],TABLAINV[[#This Row],[PMV]]*TABLAINV[[#This Row],[Cant. UND]]),0)</f>
        <v>0</v>
      </c>
      <c r="Y1271" s="152">
        <f>IFERROR(ABS(TABLAINV[[#This Row],[PMV]]*TABLAINV[[#This Row],[Diferencia]]),0)</f>
        <v>0</v>
      </c>
      <c r="Z1271" s="153">
        <f>IFERROR(VLOOKUP(TABLAINV[[#This Row],[Codigo Estado]],unds!O:P,2,0),"PEND.")</f>
        <v>2001</v>
      </c>
      <c r="AA1271" s="153" t="str">
        <f t="shared" si="64"/>
        <v>CD09</v>
      </c>
      <c r="AB1271" s="159">
        <f t="shared" ca="1" si="65"/>
        <v>45828</v>
      </c>
    </row>
    <row r="1272" spans="1:28" s="156" customFormat="1" ht="24" customHeight="1" x14ac:dyDescent="0.2">
      <c r="A1272" s="157" t="str">
        <f t="shared" si="63"/>
        <v>MRC01</v>
      </c>
      <c r="B1272" s="145" t="str">
        <f>IF(TABLAINV[[#This Row],[Z]]="","",D1272&amp;"."&amp;TEXT(E1272,"000")&amp;"."&amp;TEXT(F1272,"000")&amp;"."&amp;TEXT(G1272,"000"))</f>
        <v>MR.C01.231.003</v>
      </c>
      <c r="C1272" s="146"/>
      <c r="D1272" s="147" t="s">
        <v>95</v>
      </c>
      <c r="E1272" s="147" t="s">
        <v>96</v>
      </c>
      <c r="F1272" s="147">
        <v>231</v>
      </c>
      <c r="G1272" s="147">
        <v>3</v>
      </c>
      <c r="H1272" s="147">
        <v>1028351</v>
      </c>
      <c r="I1272" s="147" t="s">
        <v>469</v>
      </c>
      <c r="J1272" s="158">
        <v>1</v>
      </c>
      <c r="K1272" s="147" t="s">
        <v>64</v>
      </c>
      <c r="L1272" s="148" t="s">
        <v>212</v>
      </c>
      <c r="M1272" s="147" t="s">
        <v>99</v>
      </c>
      <c r="N1272" s="146" t="s">
        <v>91</v>
      </c>
      <c r="O1272" s="146">
        <v>1</v>
      </c>
      <c r="P1272" s="148">
        <v>1</v>
      </c>
      <c r="Q1272" s="148"/>
      <c r="R1272" s="147"/>
      <c r="S1272" s="149">
        <f>TABLAINV[[#This Row],[Conteo Físico]]-TABLAINV[[#This Row],[Cant. UND]]</f>
        <v>0</v>
      </c>
      <c r="T1272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72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72" s="150" t="str">
        <f>IFERROR(IF(MOD(TABLAINV[[#This Row],[C]],2)=0,"PAR","IMPAR"),"Zona")</f>
        <v>IMPAR</v>
      </c>
      <c r="W1272" s="151"/>
      <c r="X1272" s="152">
        <f>IFERROR(IF(TABLAINV[[#This Row],[Cant. UND]]=0,TABLAINV[[#This Row],[PMV]]*TABLAINV[[#This Row],[Conteo Físico]],TABLAINV[[#This Row],[PMV]]*TABLAINV[[#This Row],[Cant. UND]]),0)</f>
        <v>0</v>
      </c>
      <c r="Y1272" s="152">
        <f>IFERROR(ABS(TABLAINV[[#This Row],[PMV]]*TABLAINV[[#This Row],[Diferencia]]),0)</f>
        <v>0</v>
      </c>
      <c r="Z1272" s="153">
        <f>IFERROR(VLOOKUP(TABLAINV[[#This Row],[Codigo Estado]],unds!O:P,2,0),"PEND.")</f>
        <v>2001</v>
      </c>
      <c r="AA1272" s="153" t="str">
        <f t="shared" si="64"/>
        <v>CD09</v>
      </c>
      <c r="AB1272" s="159">
        <f t="shared" ca="1" si="65"/>
        <v>45828</v>
      </c>
    </row>
    <row r="1273" spans="1:28" s="156" customFormat="1" ht="24" customHeight="1" x14ac:dyDescent="0.2">
      <c r="A1273" s="157" t="str">
        <f t="shared" si="63"/>
        <v>MRC01</v>
      </c>
      <c r="B1273" s="145" t="str">
        <f>IF(TABLAINV[[#This Row],[Z]]="","",D1273&amp;"."&amp;TEXT(E1273,"000")&amp;"."&amp;TEXT(F1273,"000")&amp;"."&amp;TEXT(G1273,"000"))</f>
        <v>MR.C01.231.003</v>
      </c>
      <c r="C1273" s="146"/>
      <c r="D1273" s="147" t="s">
        <v>95</v>
      </c>
      <c r="E1273" s="147" t="s">
        <v>96</v>
      </c>
      <c r="F1273" s="147">
        <v>231</v>
      </c>
      <c r="G1273" s="147">
        <v>3</v>
      </c>
      <c r="H1273" s="147">
        <v>989051</v>
      </c>
      <c r="I1273" s="147" t="s">
        <v>470</v>
      </c>
      <c r="J1273" s="158">
        <v>3901</v>
      </c>
      <c r="K1273" s="147" t="s">
        <v>64</v>
      </c>
      <c r="L1273" s="148" t="s">
        <v>115</v>
      </c>
      <c r="M1273" s="147" t="s">
        <v>99</v>
      </c>
      <c r="N1273" s="146" t="s">
        <v>91</v>
      </c>
      <c r="O1273" s="146">
        <v>3901</v>
      </c>
      <c r="P1273" s="148">
        <v>3901</v>
      </c>
      <c r="Q1273" s="148"/>
      <c r="R1273" s="147"/>
      <c r="S1273" s="149">
        <f>TABLAINV[[#This Row],[Conteo Físico]]-TABLAINV[[#This Row],[Cant. UND]]</f>
        <v>0</v>
      </c>
      <c r="T1273" s="149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73" s="150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73" s="150" t="str">
        <f>IFERROR(IF(MOD(TABLAINV[[#This Row],[C]],2)=0,"PAR","IMPAR"),"Zona")</f>
        <v>IMPAR</v>
      </c>
      <c r="W1273" s="151"/>
      <c r="X1273" s="152">
        <f>IFERROR(IF(TABLAINV[[#This Row],[Cant. UND]]=0,TABLAINV[[#This Row],[PMV]]*TABLAINV[[#This Row],[Conteo Físico]],TABLAINV[[#This Row],[PMV]]*TABLAINV[[#This Row],[Cant. UND]]),0)</f>
        <v>0</v>
      </c>
      <c r="Y1273" s="152">
        <f>IFERROR(ABS(TABLAINV[[#This Row],[PMV]]*TABLAINV[[#This Row],[Diferencia]]),0)</f>
        <v>0</v>
      </c>
      <c r="Z1273" s="153">
        <f>IFERROR(VLOOKUP(TABLAINV[[#This Row],[Codigo Estado]],unds!O:P,2,0),"PEND.")</f>
        <v>2001</v>
      </c>
      <c r="AA1273" s="153" t="str">
        <f t="shared" si="64"/>
        <v>CD09</v>
      </c>
      <c r="AB1273" s="159">
        <f t="shared" ca="1" si="65"/>
        <v>45828</v>
      </c>
    </row>
  </sheetData>
  <dataConsolidate/>
  <mergeCells count="7">
    <mergeCell ref="M4:N4"/>
    <mergeCell ref="M6:N6"/>
    <mergeCell ref="I2:L2"/>
    <mergeCell ref="F6:I6"/>
    <mergeCell ref="F4:I4"/>
    <mergeCell ref="J4:L4"/>
    <mergeCell ref="J6:L6"/>
  </mergeCells>
  <phoneticPr fontId="0" type="noConversion"/>
  <conditionalFormatting sqref="S1:S7 T8:U8 U9:U1273">
    <cfRule type="containsText" dxfId="434" priority="1494" operator="containsText" text="FALTANTE">
      <formula>NOT(ISERROR(SEARCH("FALTANTE",S1)))</formula>
    </cfRule>
  </conditionalFormatting>
  <conditionalFormatting sqref="S8">
    <cfRule type="containsText" dxfId="433" priority="14" operator="containsText" text="FALTANTE">
      <formula>NOT(ISERROR(SEARCH("FALTANTE",S8)))</formula>
    </cfRule>
  </conditionalFormatting>
  <conditionalFormatting sqref="U9:U1273">
    <cfRule type="containsText" dxfId="432" priority="4" operator="containsText" text="MI">
      <formula>NOT(ISERROR(SEARCH("MI",U9)))</formula>
    </cfRule>
    <cfRule type="containsText" dxfId="431" priority="5" operator="containsText" text="SOBRANTE">
      <formula>NOT(ISERROR(SEARCH("SOBRANTE",U9)))</formula>
    </cfRule>
    <cfRule type="containsText" dxfId="430" priority="6" operator="containsText" text="FALTANTE">
      <formula>NOT(ISERROR(SEARCH("FALTANTE",U9)))</formula>
    </cfRule>
  </conditionalFormatting>
  <conditionalFormatting sqref="S9:T1273">
    <cfRule type="cellIs" dxfId="429" priority="2" operator="greaterThan">
      <formula>0</formula>
    </cfRule>
  </conditionalFormatting>
  <conditionalFormatting sqref="S9:T1273">
    <cfRule type="cellIs" dxfId="428" priority="1" operator="lessThan">
      <formula>0</formula>
    </cfRule>
  </conditionalFormatting>
  <pageMargins left="0.27559055118110237" right="0.23622047244094491" top="0.31496062992125984" bottom="0.31496062992125984" header="0.31496062992125984" footer="0.15748031496062992"/>
  <pageSetup paperSize="9" scale="59" firstPageNumber="3" fitToHeight="102" orientation="portrait" r:id="rId2"/>
  <headerFooter scaleWithDoc="0">
    <oddHeader>&amp;R&amp;"Arial"&amp;8 &amp;P</oddHeader>
  </headerFooter>
  <drawing r:id="rId3"/>
  <legacyDrawing r:id="rId4"/>
  <controls>
    <mc:AlternateContent xmlns:mc="http://schemas.openxmlformats.org/markup-compatibility/2006">
      <mc:Choice Requires="x14">
        <control shapeId="4161" r:id="rId5" name="BOTMENU">
          <controlPr defaultSize="0" autoLine="0" r:id="rId6">
            <anchor moveWithCells="1">
              <from>
                <xdr:col>18</xdr:col>
                <xdr:colOff>895350</xdr:colOff>
                <xdr:row>0</xdr:row>
                <xdr:rowOff>114300</xdr:rowOff>
              </from>
              <to>
                <xdr:col>20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4161" r:id="rId5" name="BOTMENU"/>
      </mc:Fallback>
    </mc:AlternateContent>
    <mc:AlternateContent xmlns:mc="http://schemas.openxmlformats.org/markup-compatibility/2006">
      <mc:Choice Requires="x14">
        <control shapeId="4163" r:id="rId7" name="BTNLIMPIAR">
          <controlPr defaultSize="0" autoLine="0" r:id="rId8">
            <anchor moveWithCells="1">
              <from>
                <xdr:col>18</xdr:col>
                <xdr:colOff>866775</xdr:colOff>
                <xdr:row>3</xdr:row>
                <xdr:rowOff>19050</xdr:rowOff>
              </from>
              <to>
                <xdr:col>20</xdr:col>
                <xdr:colOff>28575</xdr:colOff>
                <xdr:row>5</xdr:row>
                <xdr:rowOff>19050</xdr:rowOff>
              </to>
            </anchor>
          </controlPr>
        </control>
      </mc:Choice>
      <mc:Fallback>
        <control shapeId="4163" r:id="rId7" name="BTNLIMPIAR"/>
      </mc:Fallback>
    </mc:AlternateContent>
  </controls>
  <tableParts count="1"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C9D4F-98A9-4770-9FB4-06C13513293C}">
  <sheetPr codeName="Hoja9"/>
  <dimension ref="A1:N844"/>
  <sheetViews>
    <sheetView topLeftCell="A802" workbookViewId="0">
      <selection activeCell="A423" sqref="A423:M844"/>
    </sheetView>
  </sheetViews>
  <sheetFormatPr baseColWidth="10" defaultRowHeight="12.75" x14ac:dyDescent="0.2"/>
  <sheetData>
    <row r="1" spans="1:13" x14ac:dyDescent="0.2">
      <c r="A1" s="141" t="s">
        <v>95</v>
      </c>
      <c r="B1" s="141" t="s">
        <v>96</v>
      </c>
      <c r="C1" s="141">
        <v>1</v>
      </c>
      <c r="D1" s="141">
        <v>1</v>
      </c>
      <c r="E1" s="141">
        <v>396035001</v>
      </c>
      <c r="F1" s="141" t="s">
        <v>97</v>
      </c>
      <c r="G1" s="140">
        <v>24</v>
      </c>
      <c r="H1" s="141" t="s">
        <v>64</v>
      </c>
      <c r="I1" s="142" t="s">
        <v>98</v>
      </c>
      <c r="J1" s="141" t="s">
        <v>99</v>
      </c>
      <c r="K1" s="140" t="s">
        <v>91</v>
      </c>
      <c r="L1" s="140">
        <v>24</v>
      </c>
      <c r="M1" s="142">
        <v>24</v>
      </c>
    </row>
    <row r="2" spans="1:13" x14ac:dyDescent="0.2">
      <c r="A2" s="141" t="s">
        <v>95</v>
      </c>
      <c r="B2" s="141" t="s">
        <v>96</v>
      </c>
      <c r="C2" s="141">
        <v>1</v>
      </c>
      <c r="D2" s="141">
        <v>1</v>
      </c>
      <c r="E2" s="141">
        <v>973054</v>
      </c>
      <c r="F2" s="141" t="s">
        <v>107</v>
      </c>
      <c r="G2" s="143">
        <v>1</v>
      </c>
      <c r="H2" s="141" t="s">
        <v>64</v>
      </c>
      <c r="I2" s="142" t="s">
        <v>108</v>
      </c>
      <c r="J2" s="141" t="s">
        <v>99</v>
      </c>
      <c r="K2" s="140" t="s">
        <v>91</v>
      </c>
      <c r="L2" s="140">
        <v>1</v>
      </c>
      <c r="M2" s="142">
        <v>1</v>
      </c>
    </row>
    <row r="3" spans="1:13" x14ac:dyDescent="0.2">
      <c r="A3" s="141" t="s">
        <v>95</v>
      </c>
      <c r="B3" s="141" t="s">
        <v>96</v>
      </c>
      <c r="C3" s="141">
        <v>1</v>
      </c>
      <c r="D3" s="141">
        <v>3</v>
      </c>
      <c r="E3" s="141">
        <v>3283</v>
      </c>
      <c r="F3" s="141" t="s">
        <v>109</v>
      </c>
      <c r="G3" s="143">
        <v>12</v>
      </c>
      <c r="H3" s="141" t="s">
        <v>64</v>
      </c>
      <c r="I3" s="142" t="s">
        <v>110</v>
      </c>
      <c r="J3" s="141" t="s">
        <v>111</v>
      </c>
      <c r="K3" s="140" t="s">
        <v>91</v>
      </c>
      <c r="L3" s="140">
        <v>12</v>
      </c>
      <c r="M3" s="142">
        <v>12</v>
      </c>
    </row>
    <row r="4" spans="1:13" x14ac:dyDescent="0.2">
      <c r="A4" s="141" t="s">
        <v>95</v>
      </c>
      <c r="B4" s="141" t="s">
        <v>96</v>
      </c>
      <c r="C4" s="141">
        <v>1</v>
      </c>
      <c r="D4" s="141">
        <v>3</v>
      </c>
      <c r="E4" s="141">
        <v>974465</v>
      </c>
      <c r="F4" s="141" t="s">
        <v>112</v>
      </c>
      <c r="G4" s="143">
        <v>72</v>
      </c>
      <c r="H4" s="141" t="s">
        <v>64</v>
      </c>
      <c r="I4" s="142" t="s">
        <v>113</v>
      </c>
      <c r="J4" s="141" t="s">
        <v>99</v>
      </c>
      <c r="K4" s="140" t="s">
        <v>91</v>
      </c>
      <c r="L4" s="140">
        <v>72</v>
      </c>
      <c r="M4" s="142">
        <v>72</v>
      </c>
    </row>
    <row r="5" spans="1:13" x14ac:dyDescent="0.2">
      <c r="A5" s="141" t="s">
        <v>95</v>
      </c>
      <c r="B5" s="141" t="s">
        <v>96</v>
      </c>
      <c r="C5" s="141">
        <v>2</v>
      </c>
      <c r="D5" s="141">
        <v>2</v>
      </c>
      <c r="E5" s="141">
        <v>317947</v>
      </c>
      <c r="F5" s="141" t="s">
        <v>114</v>
      </c>
      <c r="G5" s="143">
        <v>10</v>
      </c>
      <c r="H5" s="141" t="s">
        <v>64</v>
      </c>
      <c r="I5" s="142" t="s">
        <v>115</v>
      </c>
      <c r="J5" s="141" t="s">
        <v>99</v>
      </c>
      <c r="K5" s="140" t="s">
        <v>91</v>
      </c>
      <c r="L5" s="140">
        <v>10</v>
      </c>
      <c r="M5" s="142">
        <v>10</v>
      </c>
    </row>
    <row r="6" spans="1:13" x14ac:dyDescent="0.2">
      <c r="A6" s="141" t="s">
        <v>95</v>
      </c>
      <c r="B6" s="141" t="s">
        <v>96</v>
      </c>
      <c r="C6" s="141">
        <v>3</v>
      </c>
      <c r="D6" s="141">
        <v>2</v>
      </c>
      <c r="E6" s="141">
        <v>998918</v>
      </c>
      <c r="F6" s="141" t="s">
        <v>116</v>
      </c>
      <c r="G6" s="143">
        <v>2</v>
      </c>
      <c r="H6" s="141" t="s">
        <v>64</v>
      </c>
      <c r="I6" s="142" t="s">
        <v>117</v>
      </c>
      <c r="J6" s="141" t="s">
        <v>99</v>
      </c>
      <c r="K6" s="140" t="s">
        <v>91</v>
      </c>
      <c r="L6" s="140">
        <v>2</v>
      </c>
      <c r="M6" s="142">
        <v>2</v>
      </c>
    </row>
    <row r="7" spans="1:13" x14ac:dyDescent="0.2">
      <c r="A7" s="141" t="s">
        <v>95</v>
      </c>
      <c r="B7" s="141" t="s">
        <v>96</v>
      </c>
      <c r="C7" s="141">
        <v>4</v>
      </c>
      <c r="D7" s="141">
        <v>2</v>
      </c>
      <c r="E7" s="141">
        <v>70841001</v>
      </c>
      <c r="F7" s="141" t="s">
        <v>118</v>
      </c>
      <c r="G7" s="143">
        <v>72</v>
      </c>
      <c r="H7" s="141" t="s">
        <v>64</v>
      </c>
      <c r="I7" s="142" t="s">
        <v>115</v>
      </c>
      <c r="J7" s="141" t="s">
        <v>99</v>
      </c>
      <c r="K7" s="140" t="s">
        <v>91</v>
      </c>
      <c r="L7" s="140">
        <v>72</v>
      </c>
      <c r="M7" s="142">
        <v>72</v>
      </c>
    </row>
    <row r="8" spans="1:13" x14ac:dyDescent="0.2">
      <c r="A8" s="141" t="s">
        <v>95</v>
      </c>
      <c r="B8" s="141" t="s">
        <v>96</v>
      </c>
      <c r="C8" s="141">
        <v>5</v>
      </c>
      <c r="D8" s="141">
        <v>2</v>
      </c>
      <c r="E8" s="141">
        <v>974002</v>
      </c>
      <c r="F8" s="141" t="s">
        <v>119</v>
      </c>
      <c r="G8" s="143">
        <v>1</v>
      </c>
      <c r="H8" s="141" t="s">
        <v>64</v>
      </c>
      <c r="I8" s="142" t="s">
        <v>113</v>
      </c>
      <c r="J8" s="141" t="s">
        <v>99</v>
      </c>
      <c r="K8" s="140" t="s">
        <v>91</v>
      </c>
      <c r="L8" s="140">
        <v>1</v>
      </c>
      <c r="M8" s="142">
        <v>1</v>
      </c>
    </row>
    <row r="9" spans="1:13" x14ac:dyDescent="0.2">
      <c r="A9" s="141" t="s">
        <v>95</v>
      </c>
      <c r="B9" s="141" t="s">
        <v>96</v>
      </c>
      <c r="C9" s="141">
        <v>7</v>
      </c>
      <c r="D9" s="141">
        <v>2</v>
      </c>
      <c r="E9" s="141">
        <v>733867</v>
      </c>
      <c r="F9" s="141" t="s">
        <v>120</v>
      </c>
      <c r="G9" s="143">
        <v>1</v>
      </c>
      <c r="H9" s="141" t="s">
        <v>64</v>
      </c>
      <c r="I9" s="142" t="s">
        <v>113</v>
      </c>
      <c r="J9" s="141" t="s">
        <v>99</v>
      </c>
      <c r="K9" s="140" t="s">
        <v>91</v>
      </c>
      <c r="L9" s="140">
        <v>1</v>
      </c>
      <c r="M9" s="142">
        <v>1</v>
      </c>
    </row>
    <row r="10" spans="1:13" x14ac:dyDescent="0.2">
      <c r="A10" s="141" t="s">
        <v>95</v>
      </c>
      <c r="B10" s="141" t="s">
        <v>96</v>
      </c>
      <c r="C10" s="141">
        <v>8</v>
      </c>
      <c r="D10" s="141">
        <v>2</v>
      </c>
      <c r="E10" s="141">
        <v>973999</v>
      </c>
      <c r="F10" s="141" t="s">
        <v>121</v>
      </c>
      <c r="G10" s="143">
        <v>1</v>
      </c>
      <c r="H10" s="141" t="s">
        <v>64</v>
      </c>
      <c r="I10" s="142" t="s">
        <v>113</v>
      </c>
      <c r="J10" s="141" t="s">
        <v>99</v>
      </c>
      <c r="K10" s="140" t="s">
        <v>91</v>
      </c>
      <c r="L10" s="140">
        <v>1</v>
      </c>
      <c r="M10" s="142">
        <v>1</v>
      </c>
    </row>
    <row r="11" spans="1:13" x14ac:dyDescent="0.2">
      <c r="A11" s="141" t="s">
        <v>95</v>
      </c>
      <c r="B11" s="141" t="s">
        <v>96</v>
      </c>
      <c r="C11" s="141">
        <v>11</v>
      </c>
      <c r="D11" s="141">
        <v>2</v>
      </c>
      <c r="E11" s="141">
        <v>4247</v>
      </c>
      <c r="F11" s="141" t="s">
        <v>122</v>
      </c>
      <c r="G11" s="143">
        <v>9</v>
      </c>
      <c r="H11" s="141" t="s">
        <v>64</v>
      </c>
      <c r="I11" s="142" t="s">
        <v>123</v>
      </c>
      <c r="J11" s="141" t="s">
        <v>111</v>
      </c>
      <c r="K11" s="140" t="s">
        <v>91</v>
      </c>
      <c r="L11" s="140">
        <v>9</v>
      </c>
      <c r="M11" s="142">
        <v>9</v>
      </c>
    </row>
    <row r="12" spans="1:13" x14ac:dyDescent="0.2">
      <c r="A12" s="141" t="s">
        <v>95</v>
      </c>
      <c r="B12" s="141" t="s">
        <v>96</v>
      </c>
      <c r="C12" s="141">
        <v>14</v>
      </c>
      <c r="D12" s="141">
        <v>1</v>
      </c>
      <c r="E12" s="141">
        <v>112569</v>
      </c>
      <c r="F12" s="141" t="s">
        <v>124</v>
      </c>
      <c r="G12" s="143">
        <v>24</v>
      </c>
      <c r="H12" s="141" t="s">
        <v>64</v>
      </c>
      <c r="I12" s="142" t="s">
        <v>125</v>
      </c>
      <c r="J12" s="141" t="s">
        <v>99</v>
      </c>
      <c r="K12" s="140" t="s">
        <v>91</v>
      </c>
      <c r="L12" s="140">
        <v>24</v>
      </c>
      <c r="M12" s="142">
        <v>24</v>
      </c>
    </row>
    <row r="13" spans="1:13" x14ac:dyDescent="0.2">
      <c r="A13" s="141" t="s">
        <v>95</v>
      </c>
      <c r="B13" s="141" t="s">
        <v>96</v>
      </c>
      <c r="C13" s="141">
        <v>15</v>
      </c>
      <c r="D13" s="141">
        <v>2</v>
      </c>
      <c r="E13" s="141">
        <v>342607</v>
      </c>
      <c r="F13" s="141" t="s">
        <v>126</v>
      </c>
      <c r="G13" s="143">
        <v>1</v>
      </c>
      <c r="H13" s="141" t="s">
        <v>64</v>
      </c>
      <c r="I13" s="142" t="s">
        <v>113</v>
      </c>
      <c r="J13" s="141" t="s">
        <v>99</v>
      </c>
      <c r="K13" s="140" t="s">
        <v>91</v>
      </c>
      <c r="L13" s="140">
        <v>1</v>
      </c>
      <c r="M13" s="142">
        <v>1</v>
      </c>
    </row>
    <row r="14" spans="1:13" x14ac:dyDescent="0.2">
      <c r="A14" s="141" t="s">
        <v>95</v>
      </c>
      <c r="B14" s="141" t="s">
        <v>96</v>
      </c>
      <c r="C14" s="141">
        <v>15</v>
      </c>
      <c r="D14" s="141">
        <v>2</v>
      </c>
      <c r="E14" s="141">
        <v>56462002</v>
      </c>
      <c r="F14" s="141" t="s">
        <v>127</v>
      </c>
      <c r="G14" s="143">
        <v>12</v>
      </c>
      <c r="H14" s="141" t="s">
        <v>64</v>
      </c>
      <c r="I14" s="142" t="s">
        <v>115</v>
      </c>
      <c r="J14" s="141" t="s">
        <v>99</v>
      </c>
      <c r="K14" s="140" t="s">
        <v>91</v>
      </c>
      <c r="L14" s="140">
        <v>12</v>
      </c>
      <c r="M14" s="142">
        <v>12</v>
      </c>
    </row>
    <row r="15" spans="1:13" x14ac:dyDescent="0.2">
      <c r="A15" s="141" t="s">
        <v>95</v>
      </c>
      <c r="B15" s="141" t="s">
        <v>96</v>
      </c>
      <c r="C15" s="141">
        <v>27</v>
      </c>
      <c r="D15" s="141">
        <v>2</v>
      </c>
      <c r="E15" s="141">
        <v>353462001</v>
      </c>
      <c r="F15" s="141" t="s">
        <v>128</v>
      </c>
      <c r="G15" s="143">
        <v>6</v>
      </c>
      <c r="H15" s="141" t="s">
        <v>64</v>
      </c>
      <c r="I15" s="142" t="s">
        <v>115</v>
      </c>
      <c r="J15" s="141" t="s">
        <v>99</v>
      </c>
      <c r="K15" s="140" t="s">
        <v>91</v>
      </c>
      <c r="L15" s="140">
        <v>6</v>
      </c>
      <c r="M15" s="142">
        <v>6</v>
      </c>
    </row>
    <row r="16" spans="1:13" x14ac:dyDescent="0.2">
      <c r="A16" s="141" t="s">
        <v>95</v>
      </c>
      <c r="B16" s="141" t="s">
        <v>96</v>
      </c>
      <c r="C16" s="141">
        <v>35</v>
      </c>
      <c r="D16" s="141">
        <v>1</v>
      </c>
      <c r="E16" s="141">
        <v>913114</v>
      </c>
      <c r="F16" s="141" t="s">
        <v>129</v>
      </c>
      <c r="G16" s="143">
        <v>12</v>
      </c>
      <c r="H16" s="141" t="s">
        <v>64</v>
      </c>
      <c r="I16" s="142" t="s">
        <v>115</v>
      </c>
      <c r="J16" s="141" t="s">
        <v>99</v>
      </c>
      <c r="K16" s="140" t="s">
        <v>91</v>
      </c>
      <c r="L16" s="140">
        <v>12</v>
      </c>
      <c r="M16" s="142">
        <v>12</v>
      </c>
    </row>
    <row r="17" spans="1:13" x14ac:dyDescent="0.2">
      <c r="A17" s="141" t="s">
        <v>95</v>
      </c>
      <c r="B17" s="141" t="s">
        <v>96</v>
      </c>
      <c r="C17" s="141">
        <v>37</v>
      </c>
      <c r="D17" s="141">
        <v>1</v>
      </c>
      <c r="E17" s="141">
        <v>913115</v>
      </c>
      <c r="F17" s="141" t="s">
        <v>130</v>
      </c>
      <c r="G17" s="143">
        <v>60</v>
      </c>
      <c r="H17" s="141" t="s">
        <v>64</v>
      </c>
      <c r="I17" s="142" t="s">
        <v>115</v>
      </c>
      <c r="J17" s="141" t="s">
        <v>99</v>
      </c>
      <c r="K17" s="140" t="s">
        <v>91</v>
      </c>
      <c r="L17" s="140">
        <v>60</v>
      </c>
      <c r="M17" s="142">
        <v>60</v>
      </c>
    </row>
    <row r="18" spans="1:13" x14ac:dyDescent="0.2">
      <c r="A18" s="141" t="s">
        <v>95</v>
      </c>
      <c r="B18" s="141" t="s">
        <v>96</v>
      </c>
      <c r="C18" s="141">
        <v>37</v>
      </c>
      <c r="D18" s="141">
        <v>2</v>
      </c>
      <c r="E18" s="141">
        <v>317948</v>
      </c>
      <c r="F18" s="141" t="s">
        <v>131</v>
      </c>
      <c r="G18" s="143">
        <v>12</v>
      </c>
      <c r="H18" s="141" t="s">
        <v>64</v>
      </c>
      <c r="I18" s="142" t="s">
        <v>115</v>
      </c>
      <c r="J18" s="141" t="s">
        <v>99</v>
      </c>
      <c r="K18" s="140" t="s">
        <v>91</v>
      </c>
      <c r="L18" s="140">
        <v>12</v>
      </c>
      <c r="M18" s="142">
        <v>12</v>
      </c>
    </row>
    <row r="19" spans="1:13" x14ac:dyDescent="0.2">
      <c r="A19" s="141" t="s">
        <v>95</v>
      </c>
      <c r="B19" s="141" t="s">
        <v>96</v>
      </c>
      <c r="C19" s="141">
        <v>38</v>
      </c>
      <c r="D19" s="141">
        <v>2</v>
      </c>
      <c r="E19" s="141">
        <v>396035003</v>
      </c>
      <c r="F19" s="141" t="s">
        <v>132</v>
      </c>
      <c r="G19" s="143">
        <v>15</v>
      </c>
      <c r="H19" s="141" t="s">
        <v>64</v>
      </c>
      <c r="I19" s="142" t="s">
        <v>98</v>
      </c>
      <c r="J19" s="141" t="s">
        <v>99</v>
      </c>
      <c r="K19" s="140" t="s">
        <v>91</v>
      </c>
      <c r="L19" s="140">
        <v>15</v>
      </c>
      <c r="M19" s="142">
        <v>15</v>
      </c>
    </row>
    <row r="20" spans="1:13" x14ac:dyDescent="0.2">
      <c r="A20" s="141" t="s">
        <v>95</v>
      </c>
      <c r="B20" s="141" t="s">
        <v>96</v>
      </c>
      <c r="C20" s="141">
        <v>42</v>
      </c>
      <c r="D20" s="141">
        <v>2</v>
      </c>
      <c r="E20" s="141">
        <v>118644003</v>
      </c>
      <c r="F20" s="141" t="s">
        <v>133</v>
      </c>
      <c r="G20" s="143">
        <v>9</v>
      </c>
      <c r="H20" s="141" t="s">
        <v>64</v>
      </c>
      <c r="I20" s="142" t="s">
        <v>134</v>
      </c>
      <c r="J20" s="141" t="s">
        <v>135</v>
      </c>
      <c r="K20" s="140" t="s">
        <v>91</v>
      </c>
      <c r="L20" s="140">
        <v>9</v>
      </c>
      <c r="M20" s="142">
        <v>9</v>
      </c>
    </row>
    <row r="21" spans="1:13" x14ac:dyDescent="0.2">
      <c r="A21" s="141" t="s">
        <v>95</v>
      </c>
      <c r="B21" s="141" t="s">
        <v>96</v>
      </c>
      <c r="C21" s="141">
        <v>51</v>
      </c>
      <c r="D21" s="141">
        <v>2</v>
      </c>
      <c r="E21" s="141">
        <v>4229</v>
      </c>
      <c r="F21" s="141" t="s">
        <v>136</v>
      </c>
      <c r="G21" s="143">
        <v>6</v>
      </c>
      <c r="H21" s="141" t="s">
        <v>64</v>
      </c>
      <c r="I21" s="142" t="s">
        <v>115</v>
      </c>
      <c r="J21" s="141" t="s">
        <v>99</v>
      </c>
      <c r="K21" s="140" t="s">
        <v>91</v>
      </c>
      <c r="L21" s="140">
        <v>6</v>
      </c>
      <c r="M21" s="142">
        <v>6</v>
      </c>
    </row>
    <row r="22" spans="1:13" x14ac:dyDescent="0.2">
      <c r="A22" s="141" t="s">
        <v>95</v>
      </c>
      <c r="B22" s="141" t="s">
        <v>96</v>
      </c>
      <c r="C22" s="141">
        <v>52</v>
      </c>
      <c r="D22" s="141">
        <v>2</v>
      </c>
      <c r="E22" s="141">
        <v>1021542</v>
      </c>
      <c r="F22" s="141" t="s">
        <v>137</v>
      </c>
      <c r="G22" s="143">
        <v>8</v>
      </c>
      <c r="H22" s="141" t="s">
        <v>64</v>
      </c>
      <c r="I22" s="142" t="s">
        <v>115</v>
      </c>
      <c r="J22" s="141" t="s">
        <v>99</v>
      </c>
      <c r="K22" s="140" t="s">
        <v>91</v>
      </c>
      <c r="L22" s="140">
        <v>8</v>
      </c>
      <c r="M22" s="142">
        <v>8</v>
      </c>
    </row>
    <row r="23" spans="1:13" x14ac:dyDescent="0.2">
      <c r="A23" s="141" t="s">
        <v>95</v>
      </c>
      <c r="B23" s="141" t="s">
        <v>96</v>
      </c>
      <c r="C23" s="141">
        <v>56</v>
      </c>
      <c r="D23" s="141">
        <v>2</v>
      </c>
      <c r="E23" s="141">
        <v>484897</v>
      </c>
      <c r="F23" s="141" t="s">
        <v>138</v>
      </c>
      <c r="G23" s="143">
        <v>10</v>
      </c>
      <c r="H23" s="141" t="s">
        <v>64</v>
      </c>
      <c r="I23" s="142" t="s">
        <v>115</v>
      </c>
      <c r="J23" s="141" t="s">
        <v>99</v>
      </c>
      <c r="K23" s="140" t="s">
        <v>91</v>
      </c>
      <c r="L23" s="140">
        <v>10</v>
      </c>
      <c r="M23" s="142">
        <v>10</v>
      </c>
    </row>
    <row r="24" spans="1:13" x14ac:dyDescent="0.2">
      <c r="A24" s="141" t="s">
        <v>95</v>
      </c>
      <c r="B24" s="141" t="s">
        <v>96</v>
      </c>
      <c r="C24" s="141">
        <v>58</v>
      </c>
      <c r="D24" s="141">
        <v>2</v>
      </c>
      <c r="E24" s="141">
        <v>317947</v>
      </c>
      <c r="F24" s="141" t="s">
        <v>114</v>
      </c>
      <c r="G24" s="143">
        <v>24</v>
      </c>
      <c r="H24" s="141" t="s">
        <v>64</v>
      </c>
      <c r="I24" s="142" t="s">
        <v>115</v>
      </c>
      <c r="J24" s="141" t="s">
        <v>99</v>
      </c>
      <c r="K24" s="140" t="s">
        <v>91</v>
      </c>
      <c r="L24" s="140">
        <v>24</v>
      </c>
      <c r="M24" s="142">
        <v>24</v>
      </c>
    </row>
    <row r="25" spans="1:13" x14ac:dyDescent="0.2">
      <c r="A25" s="141" t="s">
        <v>95</v>
      </c>
      <c r="B25" s="141" t="s">
        <v>96</v>
      </c>
      <c r="C25" s="141">
        <v>59</v>
      </c>
      <c r="D25" s="141">
        <v>2</v>
      </c>
      <c r="E25" s="141">
        <v>91045</v>
      </c>
      <c r="F25" s="141" t="s">
        <v>139</v>
      </c>
      <c r="G25" s="143">
        <v>1</v>
      </c>
      <c r="H25" s="141" t="s">
        <v>64</v>
      </c>
      <c r="I25" s="142" t="s">
        <v>140</v>
      </c>
      <c r="J25" s="141" t="s">
        <v>135</v>
      </c>
      <c r="K25" s="140" t="s">
        <v>91</v>
      </c>
      <c r="L25" s="140">
        <v>1</v>
      </c>
      <c r="M25" s="142">
        <v>1</v>
      </c>
    </row>
    <row r="26" spans="1:13" x14ac:dyDescent="0.2">
      <c r="A26" s="141" t="s">
        <v>95</v>
      </c>
      <c r="B26" s="141" t="s">
        <v>96</v>
      </c>
      <c r="C26" s="141">
        <v>60</v>
      </c>
      <c r="D26" s="141">
        <v>1</v>
      </c>
      <c r="E26" s="141">
        <v>1021542</v>
      </c>
      <c r="F26" s="141" t="s">
        <v>137</v>
      </c>
      <c r="G26" s="143">
        <v>3</v>
      </c>
      <c r="H26" s="141" t="s">
        <v>64</v>
      </c>
      <c r="I26" s="142" t="s">
        <v>115</v>
      </c>
      <c r="J26" s="141" t="s">
        <v>99</v>
      </c>
      <c r="K26" s="140" t="s">
        <v>91</v>
      </c>
      <c r="L26" s="140">
        <v>3</v>
      </c>
      <c r="M26" s="142">
        <v>3</v>
      </c>
    </row>
    <row r="27" spans="1:13" x14ac:dyDescent="0.2">
      <c r="A27" s="141" t="s">
        <v>95</v>
      </c>
      <c r="B27" s="141" t="s">
        <v>96</v>
      </c>
      <c r="C27" s="141">
        <v>64</v>
      </c>
      <c r="D27" s="141">
        <v>2</v>
      </c>
      <c r="E27" s="141">
        <v>1019074002</v>
      </c>
      <c r="F27" s="141" t="s">
        <v>141</v>
      </c>
      <c r="G27" s="143">
        <v>22</v>
      </c>
      <c r="H27" s="141" t="s">
        <v>64</v>
      </c>
      <c r="I27" s="142" t="s">
        <v>142</v>
      </c>
      <c r="J27" s="141" t="s">
        <v>99</v>
      </c>
      <c r="K27" s="140" t="s">
        <v>91</v>
      </c>
      <c r="L27" s="140">
        <v>22</v>
      </c>
      <c r="M27" s="142">
        <v>22</v>
      </c>
    </row>
    <row r="28" spans="1:13" x14ac:dyDescent="0.2">
      <c r="A28" s="141" t="s">
        <v>95</v>
      </c>
      <c r="B28" s="141" t="s">
        <v>96</v>
      </c>
      <c r="C28" s="141">
        <v>71</v>
      </c>
      <c r="D28" s="141">
        <v>2</v>
      </c>
      <c r="E28" s="141">
        <v>716844</v>
      </c>
      <c r="F28" s="141" t="s">
        <v>143</v>
      </c>
      <c r="G28" s="143">
        <v>4</v>
      </c>
      <c r="H28" s="141" t="s">
        <v>64</v>
      </c>
      <c r="I28" s="142" t="s">
        <v>115</v>
      </c>
      <c r="J28" s="141" t="s">
        <v>99</v>
      </c>
      <c r="K28" s="140" t="s">
        <v>91</v>
      </c>
      <c r="L28" s="140">
        <v>4</v>
      </c>
      <c r="M28" s="142">
        <v>4</v>
      </c>
    </row>
    <row r="29" spans="1:13" x14ac:dyDescent="0.2">
      <c r="A29" s="141" t="s">
        <v>95</v>
      </c>
      <c r="B29" s="141" t="s">
        <v>96</v>
      </c>
      <c r="C29" s="141">
        <v>72</v>
      </c>
      <c r="D29" s="141">
        <v>2</v>
      </c>
      <c r="E29" s="141">
        <v>1022402</v>
      </c>
      <c r="F29" s="141" t="s">
        <v>144</v>
      </c>
      <c r="G29" s="143">
        <v>4</v>
      </c>
      <c r="H29" s="141" t="s">
        <v>64</v>
      </c>
      <c r="I29" s="142" t="s">
        <v>145</v>
      </c>
      <c r="J29" s="141" t="s">
        <v>99</v>
      </c>
      <c r="K29" s="140" t="s">
        <v>91</v>
      </c>
      <c r="L29" s="140">
        <v>4</v>
      </c>
      <c r="M29" s="142">
        <v>4</v>
      </c>
    </row>
    <row r="30" spans="1:13" x14ac:dyDescent="0.2">
      <c r="A30" s="141" t="s">
        <v>95</v>
      </c>
      <c r="B30" s="141" t="s">
        <v>96</v>
      </c>
      <c r="C30" s="141">
        <v>74</v>
      </c>
      <c r="D30" s="141">
        <v>2</v>
      </c>
      <c r="E30" s="141">
        <v>392304</v>
      </c>
      <c r="F30" s="141" t="s">
        <v>146</v>
      </c>
      <c r="G30" s="143">
        <v>6</v>
      </c>
      <c r="H30" s="141" t="s">
        <v>64</v>
      </c>
      <c r="I30" s="142" t="s">
        <v>115</v>
      </c>
      <c r="J30" s="141" t="s">
        <v>99</v>
      </c>
      <c r="K30" s="140" t="s">
        <v>91</v>
      </c>
      <c r="L30" s="140">
        <v>6</v>
      </c>
      <c r="M30" s="142">
        <v>6</v>
      </c>
    </row>
    <row r="31" spans="1:13" x14ac:dyDescent="0.2">
      <c r="A31" s="141" t="s">
        <v>95</v>
      </c>
      <c r="B31" s="141" t="s">
        <v>96</v>
      </c>
      <c r="C31" s="141">
        <v>77</v>
      </c>
      <c r="D31" s="141">
        <v>2</v>
      </c>
      <c r="E31" s="141">
        <v>452024</v>
      </c>
      <c r="F31" s="141" t="s">
        <v>147</v>
      </c>
      <c r="G31" s="143">
        <v>6</v>
      </c>
      <c r="H31" s="141" t="s">
        <v>64</v>
      </c>
      <c r="I31" s="142" t="s">
        <v>98</v>
      </c>
      <c r="J31" s="141" t="s">
        <v>99</v>
      </c>
      <c r="K31" s="140" t="s">
        <v>91</v>
      </c>
      <c r="L31" s="140">
        <v>6</v>
      </c>
      <c r="M31" s="142">
        <v>6</v>
      </c>
    </row>
    <row r="32" spans="1:13" x14ac:dyDescent="0.2">
      <c r="A32" s="141" t="s">
        <v>95</v>
      </c>
      <c r="B32" s="141" t="s">
        <v>96</v>
      </c>
      <c r="C32" s="141">
        <v>78</v>
      </c>
      <c r="D32" s="141">
        <v>2</v>
      </c>
      <c r="E32" s="141">
        <v>1016137</v>
      </c>
      <c r="F32" s="141" t="s">
        <v>148</v>
      </c>
      <c r="G32" s="143">
        <v>16</v>
      </c>
      <c r="H32" s="141" t="s">
        <v>64</v>
      </c>
      <c r="I32" s="142" t="s">
        <v>98</v>
      </c>
      <c r="J32" s="141" t="s">
        <v>99</v>
      </c>
      <c r="K32" s="140" t="s">
        <v>91</v>
      </c>
      <c r="L32" s="140">
        <v>16</v>
      </c>
      <c r="M32" s="142">
        <v>16</v>
      </c>
    </row>
    <row r="33" spans="1:13" x14ac:dyDescent="0.2">
      <c r="A33" s="141" t="s">
        <v>95</v>
      </c>
      <c r="B33" s="141" t="s">
        <v>96</v>
      </c>
      <c r="C33" s="141">
        <v>79</v>
      </c>
      <c r="D33" s="141">
        <v>3</v>
      </c>
      <c r="E33" s="141">
        <v>974465</v>
      </c>
      <c r="F33" s="141" t="s">
        <v>112</v>
      </c>
      <c r="G33" s="143">
        <v>65</v>
      </c>
      <c r="H33" s="141" t="s">
        <v>64</v>
      </c>
      <c r="I33" s="142" t="s">
        <v>113</v>
      </c>
      <c r="J33" s="141" t="s">
        <v>99</v>
      </c>
      <c r="K33" s="140" t="s">
        <v>91</v>
      </c>
      <c r="L33" s="140">
        <v>65</v>
      </c>
      <c r="M33" s="142">
        <v>65</v>
      </c>
    </row>
    <row r="34" spans="1:13" x14ac:dyDescent="0.2">
      <c r="A34" s="141" t="s">
        <v>95</v>
      </c>
      <c r="B34" s="141" t="s">
        <v>96</v>
      </c>
      <c r="C34" s="141">
        <v>80</v>
      </c>
      <c r="D34" s="141">
        <v>2</v>
      </c>
      <c r="E34" s="141">
        <v>947966</v>
      </c>
      <c r="F34" s="141" t="s">
        <v>149</v>
      </c>
      <c r="G34" s="143">
        <v>24</v>
      </c>
      <c r="H34" s="141" t="s">
        <v>64</v>
      </c>
      <c r="I34" s="142" t="s">
        <v>98</v>
      </c>
      <c r="J34" s="141" t="s">
        <v>99</v>
      </c>
      <c r="K34" s="140" t="s">
        <v>91</v>
      </c>
      <c r="L34" s="140">
        <v>24</v>
      </c>
      <c r="M34" s="142">
        <v>24</v>
      </c>
    </row>
    <row r="35" spans="1:13" x14ac:dyDescent="0.2">
      <c r="A35" s="141" t="s">
        <v>95</v>
      </c>
      <c r="B35" s="141" t="s">
        <v>96</v>
      </c>
      <c r="C35" s="141">
        <v>82</v>
      </c>
      <c r="D35" s="141">
        <v>2</v>
      </c>
      <c r="E35" s="141">
        <v>334950</v>
      </c>
      <c r="F35" s="141" t="s">
        <v>150</v>
      </c>
      <c r="G35" s="143">
        <v>48</v>
      </c>
      <c r="H35" s="141" t="s">
        <v>64</v>
      </c>
      <c r="I35" s="142" t="s">
        <v>125</v>
      </c>
      <c r="J35" s="141" t="s">
        <v>99</v>
      </c>
      <c r="K35" s="140" t="s">
        <v>91</v>
      </c>
      <c r="L35" s="140">
        <v>48</v>
      </c>
      <c r="M35" s="142">
        <v>48</v>
      </c>
    </row>
    <row r="36" spans="1:13" x14ac:dyDescent="0.2">
      <c r="A36" s="141" t="s">
        <v>95</v>
      </c>
      <c r="B36" s="141" t="s">
        <v>96</v>
      </c>
      <c r="C36" s="141">
        <v>87</v>
      </c>
      <c r="D36" s="141">
        <v>1</v>
      </c>
      <c r="E36" s="141">
        <v>342607</v>
      </c>
      <c r="F36" s="141" t="s">
        <v>126</v>
      </c>
      <c r="G36" s="143">
        <v>6</v>
      </c>
      <c r="H36" s="141" t="s">
        <v>64</v>
      </c>
      <c r="I36" s="142" t="s">
        <v>113</v>
      </c>
      <c r="J36" s="141" t="s">
        <v>99</v>
      </c>
      <c r="K36" s="140" t="s">
        <v>91</v>
      </c>
      <c r="L36" s="140">
        <v>6</v>
      </c>
      <c r="M36" s="142">
        <v>6</v>
      </c>
    </row>
    <row r="37" spans="1:13" x14ac:dyDescent="0.2">
      <c r="A37" s="141" t="s">
        <v>95</v>
      </c>
      <c r="B37" s="141" t="s">
        <v>96</v>
      </c>
      <c r="C37" s="141">
        <v>87</v>
      </c>
      <c r="D37" s="141">
        <v>2</v>
      </c>
      <c r="E37" s="141">
        <v>1014461</v>
      </c>
      <c r="F37" s="141" t="s">
        <v>151</v>
      </c>
      <c r="G37" s="143">
        <v>6</v>
      </c>
      <c r="H37" s="141" t="s">
        <v>64</v>
      </c>
      <c r="I37" s="142" t="s">
        <v>115</v>
      </c>
      <c r="J37" s="141" t="s">
        <v>99</v>
      </c>
      <c r="K37" s="140" t="s">
        <v>91</v>
      </c>
      <c r="L37" s="140">
        <v>6</v>
      </c>
      <c r="M37" s="142">
        <v>6</v>
      </c>
    </row>
    <row r="38" spans="1:13" x14ac:dyDescent="0.2">
      <c r="A38" s="141" t="s">
        <v>95</v>
      </c>
      <c r="B38" s="141" t="s">
        <v>96</v>
      </c>
      <c r="C38" s="141">
        <v>88</v>
      </c>
      <c r="D38" s="141">
        <v>2</v>
      </c>
      <c r="E38" s="141">
        <v>396035003</v>
      </c>
      <c r="F38" s="141" t="s">
        <v>132</v>
      </c>
      <c r="G38" s="143">
        <v>9</v>
      </c>
      <c r="H38" s="141" t="s">
        <v>64</v>
      </c>
      <c r="I38" s="142" t="s">
        <v>98</v>
      </c>
      <c r="J38" s="141" t="s">
        <v>99</v>
      </c>
      <c r="K38" s="140" t="s">
        <v>91</v>
      </c>
      <c r="L38" s="140">
        <v>9</v>
      </c>
      <c r="M38" s="142">
        <v>9</v>
      </c>
    </row>
    <row r="39" spans="1:13" x14ac:dyDescent="0.2">
      <c r="A39" s="141" t="s">
        <v>95</v>
      </c>
      <c r="B39" s="141" t="s">
        <v>96</v>
      </c>
      <c r="C39" s="141">
        <v>89</v>
      </c>
      <c r="D39" s="141">
        <v>1</v>
      </c>
      <c r="E39" s="141">
        <v>1021541</v>
      </c>
      <c r="F39" s="141" t="s">
        <v>152</v>
      </c>
      <c r="G39" s="143">
        <v>3</v>
      </c>
      <c r="H39" s="141" t="s">
        <v>64</v>
      </c>
      <c r="I39" s="142" t="s">
        <v>115</v>
      </c>
      <c r="J39" s="141" t="s">
        <v>99</v>
      </c>
      <c r="K39" s="140" t="s">
        <v>91</v>
      </c>
      <c r="L39" s="140">
        <v>3</v>
      </c>
      <c r="M39" s="142">
        <v>3</v>
      </c>
    </row>
    <row r="40" spans="1:13" x14ac:dyDescent="0.2">
      <c r="A40" s="141" t="s">
        <v>95</v>
      </c>
      <c r="B40" s="141" t="s">
        <v>96</v>
      </c>
      <c r="C40" s="141">
        <v>89</v>
      </c>
      <c r="D40" s="141">
        <v>2</v>
      </c>
      <c r="E40" s="141">
        <v>396035007</v>
      </c>
      <c r="F40" s="141" t="s">
        <v>153</v>
      </c>
      <c r="G40" s="143">
        <v>24</v>
      </c>
      <c r="H40" s="141" t="s">
        <v>64</v>
      </c>
      <c r="I40" s="142" t="s">
        <v>98</v>
      </c>
      <c r="J40" s="141" t="s">
        <v>99</v>
      </c>
      <c r="K40" s="140" t="s">
        <v>91</v>
      </c>
      <c r="L40" s="140">
        <v>24</v>
      </c>
      <c r="M40" s="142">
        <v>24</v>
      </c>
    </row>
    <row r="41" spans="1:13" x14ac:dyDescent="0.2">
      <c r="A41" s="141" t="s">
        <v>95</v>
      </c>
      <c r="B41" s="141" t="s">
        <v>96</v>
      </c>
      <c r="C41" s="141">
        <v>91</v>
      </c>
      <c r="D41" s="141">
        <v>2</v>
      </c>
      <c r="E41" s="141">
        <v>112569</v>
      </c>
      <c r="F41" s="141" t="s">
        <v>124</v>
      </c>
      <c r="G41" s="143">
        <v>12</v>
      </c>
      <c r="H41" s="141" t="s">
        <v>64</v>
      </c>
      <c r="I41" s="142" t="s">
        <v>125</v>
      </c>
      <c r="J41" s="141" t="s">
        <v>99</v>
      </c>
      <c r="K41" s="140" t="s">
        <v>91</v>
      </c>
      <c r="L41" s="140">
        <v>12</v>
      </c>
      <c r="M41" s="142">
        <v>12</v>
      </c>
    </row>
    <row r="42" spans="1:13" x14ac:dyDescent="0.2">
      <c r="A42" s="141" t="s">
        <v>95</v>
      </c>
      <c r="B42" s="141" t="s">
        <v>96</v>
      </c>
      <c r="C42" s="141">
        <v>92</v>
      </c>
      <c r="D42" s="141">
        <v>2</v>
      </c>
      <c r="E42" s="141">
        <v>1016134</v>
      </c>
      <c r="F42" s="141" t="s">
        <v>154</v>
      </c>
      <c r="G42" s="143">
        <v>6</v>
      </c>
      <c r="H42" s="141" t="s">
        <v>64</v>
      </c>
      <c r="I42" s="142" t="s">
        <v>98</v>
      </c>
      <c r="J42" s="141" t="s">
        <v>99</v>
      </c>
      <c r="K42" s="140" t="s">
        <v>91</v>
      </c>
      <c r="L42" s="140">
        <v>6</v>
      </c>
      <c r="M42" s="142">
        <v>6</v>
      </c>
    </row>
    <row r="43" spans="1:13" x14ac:dyDescent="0.2">
      <c r="A43" s="141" t="s">
        <v>95</v>
      </c>
      <c r="B43" s="141" t="s">
        <v>96</v>
      </c>
      <c r="C43" s="141">
        <v>95</v>
      </c>
      <c r="D43" s="141">
        <v>1</v>
      </c>
      <c r="E43" s="141">
        <v>112569</v>
      </c>
      <c r="F43" s="141" t="s">
        <v>124</v>
      </c>
      <c r="G43" s="143">
        <v>24</v>
      </c>
      <c r="H43" s="141" t="s">
        <v>64</v>
      </c>
      <c r="I43" s="142" t="s">
        <v>125</v>
      </c>
      <c r="J43" s="141" t="s">
        <v>99</v>
      </c>
      <c r="K43" s="140" t="s">
        <v>91</v>
      </c>
      <c r="L43" s="140">
        <v>24</v>
      </c>
      <c r="M43" s="142">
        <v>24</v>
      </c>
    </row>
    <row r="44" spans="1:13" x14ac:dyDescent="0.2">
      <c r="A44" s="141" t="s">
        <v>95</v>
      </c>
      <c r="B44" s="141" t="s">
        <v>96</v>
      </c>
      <c r="C44" s="141">
        <v>96</v>
      </c>
      <c r="D44" s="141">
        <v>1</v>
      </c>
      <c r="E44" s="141">
        <v>1014462</v>
      </c>
      <c r="F44" s="141" t="s">
        <v>155</v>
      </c>
      <c r="G44" s="143">
        <v>3</v>
      </c>
      <c r="H44" s="141" t="s">
        <v>64</v>
      </c>
      <c r="I44" s="142" t="s">
        <v>115</v>
      </c>
      <c r="J44" s="141" t="s">
        <v>99</v>
      </c>
      <c r="K44" s="140" t="s">
        <v>91</v>
      </c>
      <c r="L44" s="140">
        <v>3</v>
      </c>
      <c r="M44" s="142">
        <v>3</v>
      </c>
    </row>
    <row r="45" spans="1:13" x14ac:dyDescent="0.2">
      <c r="A45" s="141" t="s">
        <v>95</v>
      </c>
      <c r="B45" s="141" t="s">
        <v>96</v>
      </c>
      <c r="C45" s="141">
        <v>96</v>
      </c>
      <c r="D45" s="141">
        <v>2</v>
      </c>
      <c r="E45" s="141">
        <v>1021546</v>
      </c>
      <c r="F45" s="141" t="s">
        <v>156</v>
      </c>
      <c r="G45" s="143">
        <v>18</v>
      </c>
      <c r="H45" s="141" t="s">
        <v>64</v>
      </c>
      <c r="I45" s="142" t="s">
        <v>98</v>
      </c>
      <c r="J45" s="141" t="s">
        <v>99</v>
      </c>
      <c r="K45" s="140" t="s">
        <v>91</v>
      </c>
      <c r="L45" s="140">
        <v>18</v>
      </c>
      <c r="M45" s="142">
        <v>18</v>
      </c>
    </row>
    <row r="46" spans="1:13" x14ac:dyDescent="0.2">
      <c r="A46" s="141" t="s">
        <v>95</v>
      </c>
      <c r="B46" s="141" t="s">
        <v>96</v>
      </c>
      <c r="C46" s="141">
        <v>98</v>
      </c>
      <c r="D46" s="141">
        <v>1</v>
      </c>
      <c r="E46" s="141">
        <v>560877</v>
      </c>
      <c r="F46" s="141" t="s">
        <v>157</v>
      </c>
      <c r="G46" s="143">
        <v>9</v>
      </c>
      <c r="H46" s="141" t="s">
        <v>64</v>
      </c>
      <c r="I46" s="142" t="s">
        <v>115</v>
      </c>
      <c r="J46" s="141" t="s">
        <v>99</v>
      </c>
      <c r="K46" s="140" t="s">
        <v>91</v>
      </c>
      <c r="L46" s="140">
        <v>9</v>
      </c>
      <c r="M46" s="142">
        <v>9</v>
      </c>
    </row>
    <row r="47" spans="1:13" x14ac:dyDescent="0.2">
      <c r="A47" s="141" t="s">
        <v>95</v>
      </c>
      <c r="B47" s="141" t="s">
        <v>96</v>
      </c>
      <c r="C47" s="141">
        <v>98</v>
      </c>
      <c r="D47" s="141">
        <v>2</v>
      </c>
      <c r="E47" s="141">
        <v>531943</v>
      </c>
      <c r="F47" s="141" t="s">
        <v>158</v>
      </c>
      <c r="G47" s="143">
        <v>12</v>
      </c>
      <c r="H47" s="141" t="s">
        <v>64</v>
      </c>
      <c r="I47" s="142" t="s">
        <v>115</v>
      </c>
      <c r="J47" s="141" t="s">
        <v>99</v>
      </c>
      <c r="K47" s="140" t="s">
        <v>91</v>
      </c>
      <c r="L47" s="140">
        <v>12</v>
      </c>
      <c r="M47" s="142">
        <v>12</v>
      </c>
    </row>
    <row r="48" spans="1:13" x14ac:dyDescent="0.2">
      <c r="A48" s="141" t="s">
        <v>95</v>
      </c>
      <c r="B48" s="141" t="s">
        <v>96</v>
      </c>
      <c r="C48" s="141">
        <v>100</v>
      </c>
      <c r="D48" s="141">
        <v>1</v>
      </c>
      <c r="E48" s="141">
        <v>482548</v>
      </c>
      <c r="F48" s="141" t="s">
        <v>159</v>
      </c>
      <c r="G48" s="143">
        <v>3</v>
      </c>
      <c r="H48" s="141" t="s">
        <v>64</v>
      </c>
      <c r="I48" s="142" t="s">
        <v>115</v>
      </c>
      <c r="J48" s="141" t="s">
        <v>99</v>
      </c>
      <c r="K48" s="140" t="s">
        <v>91</v>
      </c>
      <c r="L48" s="140">
        <v>3</v>
      </c>
      <c r="M48" s="142">
        <v>3</v>
      </c>
    </row>
    <row r="49" spans="1:13" x14ac:dyDescent="0.2">
      <c r="A49" s="141" t="s">
        <v>95</v>
      </c>
      <c r="B49" s="141" t="s">
        <v>96</v>
      </c>
      <c r="C49" s="141">
        <v>100</v>
      </c>
      <c r="D49" s="141">
        <v>2</v>
      </c>
      <c r="E49" s="141">
        <v>1021543</v>
      </c>
      <c r="F49" s="141" t="s">
        <v>160</v>
      </c>
      <c r="G49" s="143">
        <v>17</v>
      </c>
      <c r="H49" s="141" t="s">
        <v>64</v>
      </c>
      <c r="I49" s="142" t="s">
        <v>161</v>
      </c>
      <c r="J49" s="141" t="s">
        <v>99</v>
      </c>
      <c r="K49" s="140" t="s">
        <v>91</v>
      </c>
      <c r="L49" s="140">
        <v>17</v>
      </c>
      <c r="M49" s="142">
        <v>17</v>
      </c>
    </row>
    <row r="50" spans="1:13" x14ac:dyDescent="0.2">
      <c r="A50" s="141" t="s">
        <v>95</v>
      </c>
      <c r="B50" s="141" t="s">
        <v>96</v>
      </c>
      <c r="C50" s="141">
        <v>101</v>
      </c>
      <c r="D50" s="141">
        <v>2</v>
      </c>
      <c r="E50" s="141">
        <v>1014462</v>
      </c>
      <c r="F50" s="141" t="s">
        <v>155</v>
      </c>
      <c r="G50" s="143">
        <v>3</v>
      </c>
      <c r="H50" s="141" t="s">
        <v>64</v>
      </c>
      <c r="I50" s="142" t="s">
        <v>115</v>
      </c>
      <c r="J50" s="141" t="s">
        <v>99</v>
      </c>
      <c r="K50" s="140" t="s">
        <v>91</v>
      </c>
      <c r="L50" s="140">
        <v>3</v>
      </c>
      <c r="M50" s="142">
        <v>3</v>
      </c>
    </row>
    <row r="51" spans="1:13" x14ac:dyDescent="0.2">
      <c r="A51" s="141" t="s">
        <v>95</v>
      </c>
      <c r="B51" s="141" t="s">
        <v>96</v>
      </c>
      <c r="C51" s="141">
        <v>102</v>
      </c>
      <c r="D51" s="141">
        <v>1</v>
      </c>
      <c r="E51" s="141">
        <v>396035003</v>
      </c>
      <c r="F51" s="141" t="s">
        <v>132</v>
      </c>
      <c r="G51" s="143">
        <v>24</v>
      </c>
      <c r="H51" s="141" t="s">
        <v>64</v>
      </c>
      <c r="I51" s="142" t="s">
        <v>98</v>
      </c>
      <c r="J51" s="141" t="s">
        <v>99</v>
      </c>
      <c r="K51" s="140" t="s">
        <v>91</v>
      </c>
      <c r="L51" s="140">
        <v>24</v>
      </c>
      <c r="M51" s="142">
        <v>24</v>
      </c>
    </row>
    <row r="52" spans="1:13" x14ac:dyDescent="0.2">
      <c r="A52" s="141" t="s">
        <v>95</v>
      </c>
      <c r="B52" s="141" t="s">
        <v>96</v>
      </c>
      <c r="C52" s="141">
        <v>102</v>
      </c>
      <c r="D52" s="141">
        <v>2</v>
      </c>
      <c r="E52" s="141">
        <v>353468</v>
      </c>
      <c r="F52" s="141" t="s">
        <v>162</v>
      </c>
      <c r="G52" s="143">
        <v>12</v>
      </c>
      <c r="H52" s="141" t="s">
        <v>64</v>
      </c>
      <c r="I52" s="142" t="s">
        <v>115</v>
      </c>
      <c r="J52" s="141" t="s">
        <v>99</v>
      </c>
      <c r="K52" s="140" t="s">
        <v>91</v>
      </c>
      <c r="L52" s="140">
        <v>12</v>
      </c>
      <c r="M52" s="142">
        <v>12</v>
      </c>
    </row>
    <row r="53" spans="1:13" x14ac:dyDescent="0.2">
      <c r="A53" s="141" t="s">
        <v>95</v>
      </c>
      <c r="B53" s="141" t="s">
        <v>96</v>
      </c>
      <c r="C53" s="141">
        <v>104</v>
      </c>
      <c r="D53" s="141">
        <v>2</v>
      </c>
      <c r="E53" s="141">
        <v>1016137</v>
      </c>
      <c r="F53" s="141" t="s">
        <v>148</v>
      </c>
      <c r="G53" s="143">
        <v>9</v>
      </c>
      <c r="H53" s="141" t="s">
        <v>64</v>
      </c>
      <c r="I53" s="142" t="s">
        <v>98</v>
      </c>
      <c r="J53" s="141" t="s">
        <v>99</v>
      </c>
      <c r="K53" s="140" t="s">
        <v>91</v>
      </c>
      <c r="L53" s="140">
        <v>9</v>
      </c>
      <c r="M53" s="142">
        <v>9</v>
      </c>
    </row>
    <row r="54" spans="1:13" x14ac:dyDescent="0.2">
      <c r="A54" s="141" t="s">
        <v>95</v>
      </c>
      <c r="B54" s="141" t="s">
        <v>96</v>
      </c>
      <c r="C54" s="141">
        <v>105</v>
      </c>
      <c r="D54" s="141">
        <v>1</v>
      </c>
      <c r="E54" s="141">
        <v>558895</v>
      </c>
      <c r="F54" s="141" t="s">
        <v>163</v>
      </c>
      <c r="G54" s="143">
        <v>12</v>
      </c>
      <c r="H54" s="141" t="s">
        <v>64</v>
      </c>
      <c r="I54" s="142" t="s">
        <v>164</v>
      </c>
      <c r="J54" s="141" t="s">
        <v>99</v>
      </c>
      <c r="K54" s="140" t="s">
        <v>91</v>
      </c>
      <c r="L54" s="140">
        <v>12</v>
      </c>
      <c r="M54" s="142">
        <v>12</v>
      </c>
    </row>
    <row r="55" spans="1:13" x14ac:dyDescent="0.2">
      <c r="A55" s="141" t="s">
        <v>95</v>
      </c>
      <c r="B55" s="141" t="s">
        <v>96</v>
      </c>
      <c r="C55" s="141">
        <v>105</v>
      </c>
      <c r="D55" s="141">
        <v>2</v>
      </c>
      <c r="E55" s="141">
        <v>317947</v>
      </c>
      <c r="F55" s="141" t="s">
        <v>114</v>
      </c>
      <c r="G55" s="143">
        <v>8</v>
      </c>
      <c r="H55" s="141" t="s">
        <v>64</v>
      </c>
      <c r="I55" s="142" t="s">
        <v>115</v>
      </c>
      <c r="J55" s="141" t="s">
        <v>99</v>
      </c>
      <c r="K55" s="140" t="s">
        <v>91</v>
      </c>
      <c r="L55" s="140">
        <v>8</v>
      </c>
      <c r="M55" s="142">
        <v>8</v>
      </c>
    </row>
    <row r="56" spans="1:13" x14ac:dyDescent="0.2">
      <c r="A56" s="141" t="s">
        <v>95</v>
      </c>
      <c r="B56" s="141" t="s">
        <v>96</v>
      </c>
      <c r="C56" s="141">
        <v>106</v>
      </c>
      <c r="D56" s="141">
        <v>2</v>
      </c>
      <c r="E56" s="141">
        <v>477426003</v>
      </c>
      <c r="F56" s="141" t="s">
        <v>165</v>
      </c>
      <c r="G56" s="143">
        <v>3</v>
      </c>
      <c r="H56" s="141" t="s">
        <v>64</v>
      </c>
      <c r="I56" s="142" t="s">
        <v>115</v>
      </c>
      <c r="J56" s="141" t="s">
        <v>99</v>
      </c>
      <c r="K56" s="140" t="s">
        <v>91</v>
      </c>
      <c r="L56" s="140">
        <v>3</v>
      </c>
      <c r="M56" s="142">
        <v>3</v>
      </c>
    </row>
    <row r="57" spans="1:13" x14ac:dyDescent="0.2">
      <c r="A57" s="141" t="s">
        <v>95</v>
      </c>
      <c r="B57" s="141" t="s">
        <v>96</v>
      </c>
      <c r="C57" s="141">
        <v>108</v>
      </c>
      <c r="D57" s="141">
        <v>1</v>
      </c>
      <c r="E57" s="141">
        <v>70841003</v>
      </c>
      <c r="F57" s="141" t="s">
        <v>166</v>
      </c>
      <c r="G57" s="143">
        <v>12</v>
      </c>
      <c r="H57" s="141" t="s">
        <v>64</v>
      </c>
      <c r="I57" s="142" t="s">
        <v>115</v>
      </c>
      <c r="J57" s="141" t="s">
        <v>99</v>
      </c>
      <c r="K57" s="140" t="s">
        <v>91</v>
      </c>
      <c r="L57" s="140">
        <v>12</v>
      </c>
      <c r="M57" s="142">
        <v>12</v>
      </c>
    </row>
    <row r="58" spans="1:13" x14ac:dyDescent="0.2">
      <c r="A58" s="141" t="s">
        <v>95</v>
      </c>
      <c r="B58" s="141" t="s">
        <v>96</v>
      </c>
      <c r="C58" s="141">
        <v>108</v>
      </c>
      <c r="D58" s="141">
        <v>1</v>
      </c>
      <c r="E58" s="141">
        <v>892485</v>
      </c>
      <c r="F58" s="141" t="s">
        <v>167</v>
      </c>
      <c r="G58" s="143">
        <v>12</v>
      </c>
      <c r="H58" s="141" t="s">
        <v>64</v>
      </c>
      <c r="I58" s="142" t="s">
        <v>115</v>
      </c>
      <c r="J58" s="141" t="s">
        <v>99</v>
      </c>
      <c r="K58" s="140" t="s">
        <v>91</v>
      </c>
      <c r="L58" s="140">
        <v>12</v>
      </c>
      <c r="M58" s="142">
        <v>12</v>
      </c>
    </row>
    <row r="59" spans="1:13" x14ac:dyDescent="0.2">
      <c r="A59" s="141" t="s">
        <v>95</v>
      </c>
      <c r="B59" s="141" t="s">
        <v>96</v>
      </c>
      <c r="C59" s="141">
        <v>108</v>
      </c>
      <c r="D59" s="141">
        <v>2</v>
      </c>
      <c r="E59" s="141">
        <v>1016133</v>
      </c>
      <c r="F59" s="141" t="s">
        <v>168</v>
      </c>
      <c r="G59" s="143">
        <v>10</v>
      </c>
      <c r="H59" s="141" t="s">
        <v>64</v>
      </c>
      <c r="I59" s="142" t="s">
        <v>98</v>
      </c>
      <c r="J59" s="141" t="s">
        <v>99</v>
      </c>
      <c r="K59" s="140" t="s">
        <v>91</v>
      </c>
      <c r="L59" s="140">
        <v>10</v>
      </c>
      <c r="M59" s="142">
        <v>10</v>
      </c>
    </row>
    <row r="60" spans="1:13" x14ac:dyDescent="0.2">
      <c r="A60" s="141" t="s">
        <v>95</v>
      </c>
      <c r="B60" s="141" t="s">
        <v>96</v>
      </c>
      <c r="C60" s="141">
        <v>109</v>
      </c>
      <c r="D60" s="141">
        <v>1</v>
      </c>
      <c r="E60" s="141">
        <v>568242</v>
      </c>
      <c r="F60" s="141" t="s">
        <v>169</v>
      </c>
      <c r="G60" s="143">
        <v>12</v>
      </c>
      <c r="H60" s="141" t="s">
        <v>64</v>
      </c>
      <c r="I60" s="142" t="s">
        <v>115</v>
      </c>
      <c r="J60" s="141" t="s">
        <v>99</v>
      </c>
      <c r="K60" s="140" t="s">
        <v>91</v>
      </c>
      <c r="L60" s="140">
        <v>12</v>
      </c>
      <c r="M60" s="142">
        <v>12</v>
      </c>
    </row>
    <row r="61" spans="1:13" x14ac:dyDescent="0.2">
      <c r="A61" s="141" t="s">
        <v>95</v>
      </c>
      <c r="B61" s="141" t="s">
        <v>96</v>
      </c>
      <c r="C61" s="141">
        <v>109</v>
      </c>
      <c r="D61" s="141">
        <v>2</v>
      </c>
      <c r="E61" s="141">
        <v>4227</v>
      </c>
      <c r="F61" s="141" t="s">
        <v>170</v>
      </c>
      <c r="G61" s="143">
        <v>9</v>
      </c>
      <c r="H61" s="141" t="s">
        <v>64</v>
      </c>
      <c r="I61" s="142" t="s">
        <v>115</v>
      </c>
      <c r="J61" s="141" t="s">
        <v>99</v>
      </c>
      <c r="K61" s="140" t="s">
        <v>91</v>
      </c>
      <c r="L61" s="140">
        <v>9</v>
      </c>
      <c r="M61" s="142">
        <v>9</v>
      </c>
    </row>
    <row r="62" spans="1:13" x14ac:dyDescent="0.2">
      <c r="A62" s="141" t="s">
        <v>95</v>
      </c>
      <c r="B62" s="141" t="s">
        <v>96</v>
      </c>
      <c r="C62" s="141">
        <v>109</v>
      </c>
      <c r="D62" s="141">
        <v>2</v>
      </c>
      <c r="E62" s="141">
        <v>518476003</v>
      </c>
      <c r="F62" s="141" t="s">
        <v>171</v>
      </c>
      <c r="G62" s="143">
        <v>3</v>
      </c>
      <c r="H62" s="141" t="s">
        <v>64</v>
      </c>
      <c r="I62" s="142" t="s">
        <v>115</v>
      </c>
      <c r="J62" s="141" t="s">
        <v>99</v>
      </c>
      <c r="K62" s="140" t="s">
        <v>91</v>
      </c>
      <c r="L62" s="140">
        <v>3</v>
      </c>
      <c r="M62" s="142">
        <v>3</v>
      </c>
    </row>
    <row r="63" spans="1:13" x14ac:dyDescent="0.2">
      <c r="A63" s="141" t="s">
        <v>95</v>
      </c>
      <c r="B63" s="141" t="s">
        <v>96</v>
      </c>
      <c r="C63" s="141">
        <v>110</v>
      </c>
      <c r="D63" s="141">
        <v>1</v>
      </c>
      <c r="E63" s="141">
        <v>449851003</v>
      </c>
      <c r="F63" s="141" t="s">
        <v>172</v>
      </c>
      <c r="G63" s="143">
        <v>24</v>
      </c>
      <c r="H63" s="141" t="s">
        <v>64</v>
      </c>
      <c r="I63" s="142" t="s">
        <v>98</v>
      </c>
      <c r="J63" s="141" t="s">
        <v>99</v>
      </c>
      <c r="K63" s="140" t="s">
        <v>91</v>
      </c>
      <c r="L63" s="140">
        <v>24</v>
      </c>
      <c r="M63" s="142">
        <v>24</v>
      </c>
    </row>
    <row r="64" spans="1:13" x14ac:dyDescent="0.2">
      <c r="A64" s="141" t="s">
        <v>95</v>
      </c>
      <c r="B64" s="141" t="s">
        <v>96</v>
      </c>
      <c r="C64" s="141">
        <v>111</v>
      </c>
      <c r="D64" s="141">
        <v>1</v>
      </c>
      <c r="E64" s="141">
        <v>373212</v>
      </c>
      <c r="F64" s="141" t="s">
        <v>173</v>
      </c>
      <c r="G64" s="143">
        <v>24</v>
      </c>
      <c r="H64" s="141" t="s">
        <v>64</v>
      </c>
      <c r="I64" s="142" t="s">
        <v>98</v>
      </c>
      <c r="J64" s="141" t="s">
        <v>99</v>
      </c>
      <c r="K64" s="140" t="s">
        <v>91</v>
      </c>
      <c r="L64" s="140">
        <v>24</v>
      </c>
      <c r="M64" s="142">
        <v>24</v>
      </c>
    </row>
    <row r="65" spans="1:13" x14ac:dyDescent="0.2">
      <c r="A65" s="141" t="s">
        <v>95</v>
      </c>
      <c r="B65" s="141" t="s">
        <v>96</v>
      </c>
      <c r="C65" s="141">
        <v>112</v>
      </c>
      <c r="D65" s="141">
        <v>1</v>
      </c>
      <c r="E65" s="141">
        <v>334950</v>
      </c>
      <c r="F65" s="141" t="s">
        <v>150</v>
      </c>
      <c r="G65" s="143">
        <v>24</v>
      </c>
      <c r="H65" s="141" t="s">
        <v>64</v>
      </c>
      <c r="I65" s="142" t="s">
        <v>125</v>
      </c>
      <c r="J65" s="141" t="s">
        <v>99</v>
      </c>
      <c r="K65" s="140" t="s">
        <v>91</v>
      </c>
      <c r="L65" s="140">
        <v>24</v>
      </c>
      <c r="M65" s="142">
        <v>24</v>
      </c>
    </row>
    <row r="66" spans="1:13" x14ac:dyDescent="0.2">
      <c r="A66" s="141" t="s">
        <v>95</v>
      </c>
      <c r="B66" s="141" t="s">
        <v>96</v>
      </c>
      <c r="C66" s="141">
        <v>112</v>
      </c>
      <c r="D66" s="141">
        <v>2</v>
      </c>
      <c r="E66" s="141">
        <v>396035003</v>
      </c>
      <c r="F66" s="141" t="s">
        <v>132</v>
      </c>
      <c r="G66" s="143">
        <v>24</v>
      </c>
      <c r="H66" s="141" t="s">
        <v>64</v>
      </c>
      <c r="I66" s="142" t="s">
        <v>98</v>
      </c>
      <c r="J66" s="141" t="s">
        <v>99</v>
      </c>
      <c r="K66" s="140" t="s">
        <v>91</v>
      </c>
      <c r="L66" s="140">
        <v>24</v>
      </c>
      <c r="M66" s="142">
        <v>24</v>
      </c>
    </row>
    <row r="67" spans="1:13" x14ac:dyDescent="0.2">
      <c r="A67" s="141" t="s">
        <v>95</v>
      </c>
      <c r="B67" s="141" t="s">
        <v>96</v>
      </c>
      <c r="C67" s="141">
        <v>113</v>
      </c>
      <c r="D67" s="141">
        <v>1</v>
      </c>
      <c r="E67" s="141">
        <v>723876</v>
      </c>
      <c r="F67" s="141" t="s">
        <v>174</v>
      </c>
      <c r="G67" s="143">
        <v>12</v>
      </c>
      <c r="H67" s="141" t="s">
        <v>64</v>
      </c>
      <c r="I67" s="142" t="s">
        <v>115</v>
      </c>
      <c r="J67" s="141" t="s">
        <v>99</v>
      </c>
      <c r="K67" s="140" t="s">
        <v>91</v>
      </c>
      <c r="L67" s="140">
        <v>12</v>
      </c>
      <c r="M67" s="142">
        <v>12</v>
      </c>
    </row>
    <row r="68" spans="1:13" x14ac:dyDescent="0.2">
      <c r="A68" s="141" t="s">
        <v>95</v>
      </c>
      <c r="B68" s="141" t="s">
        <v>96</v>
      </c>
      <c r="C68" s="141">
        <v>113</v>
      </c>
      <c r="D68" s="141">
        <v>2</v>
      </c>
      <c r="E68" s="141">
        <v>1031960</v>
      </c>
      <c r="F68" s="141" t="s">
        <v>175</v>
      </c>
      <c r="G68" s="143">
        <v>6</v>
      </c>
      <c r="H68" s="141" t="s">
        <v>64</v>
      </c>
      <c r="I68" s="142" t="s">
        <v>98</v>
      </c>
      <c r="J68" s="141" t="s">
        <v>99</v>
      </c>
      <c r="K68" s="140" t="s">
        <v>91</v>
      </c>
      <c r="L68" s="140">
        <v>6</v>
      </c>
      <c r="M68" s="142">
        <v>6</v>
      </c>
    </row>
    <row r="69" spans="1:13" x14ac:dyDescent="0.2">
      <c r="A69" s="141" t="s">
        <v>95</v>
      </c>
      <c r="B69" s="141" t="s">
        <v>96</v>
      </c>
      <c r="C69" s="141">
        <v>113</v>
      </c>
      <c r="D69" s="141">
        <v>2</v>
      </c>
      <c r="E69" s="141">
        <v>21125</v>
      </c>
      <c r="F69" s="141" t="s">
        <v>176</v>
      </c>
      <c r="G69" s="143">
        <v>6</v>
      </c>
      <c r="H69" s="141" t="s">
        <v>64</v>
      </c>
      <c r="I69" s="142" t="s">
        <v>177</v>
      </c>
      <c r="J69" s="141" t="s">
        <v>178</v>
      </c>
      <c r="K69" s="140" t="s">
        <v>91</v>
      </c>
      <c r="L69" s="140">
        <v>6</v>
      </c>
      <c r="M69" s="142">
        <v>6</v>
      </c>
    </row>
    <row r="70" spans="1:13" x14ac:dyDescent="0.2">
      <c r="A70" s="141" t="s">
        <v>95</v>
      </c>
      <c r="B70" s="141" t="s">
        <v>96</v>
      </c>
      <c r="C70" s="141">
        <v>113</v>
      </c>
      <c r="D70" s="141">
        <v>2</v>
      </c>
      <c r="E70" s="141">
        <v>975713</v>
      </c>
      <c r="F70" s="141" t="s">
        <v>179</v>
      </c>
      <c r="G70" s="143">
        <v>1</v>
      </c>
      <c r="H70" s="141" t="s">
        <v>64</v>
      </c>
      <c r="I70" s="142" t="s">
        <v>117</v>
      </c>
      <c r="J70" s="141" t="s">
        <v>99</v>
      </c>
      <c r="K70" s="140" t="s">
        <v>91</v>
      </c>
      <c r="L70" s="140">
        <v>1</v>
      </c>
      <c r="M70" s="142">
        <v>1</v>
      </c>
    </row>
    <row r="71" spans="1:13" x14ac:dyDescent="0.2">
      <c r="A71" s="141" t="s">
        <v>95</v>
      </c>
      <c r="B71" s="141" t="s">
        <v>96</v>
      </c>
      <c r="C71" s="141">
        <v>113</v>
      </c>
      <c r="D71" s="141">
        <v>3</v>
      </c>
      <c r="E71" s="141">
        <v>932074</v>
      </c>
      <c r="F71" s="141" t="s">
        <v>180</v>
      </c>
      <c r="G71" s="143">
        <v>20</v>
      </c>
      <c r="H71" s="141" t="s">
        <v>64</v>
      </c>
      <c r="I71" s="142" t="s">
        <v>98</v>
      </c>
      <c r="J71" s="141" t="s">
        <v>99</v>
      </c>
      <c r="K71" s="140" t="s">
        <v>91</v>
      </c>
      <c r="L71" s="140">
        <v>20</v>
      </c>
      <c r="M71" s="142">
        <v>20</v>
      </c>
    </row>
    <row r="72" spans="1:13" x14ac:dyDescent="0.2">
      <c r="A72" s="141" t="s">
        <v>95</v>
      </c>
      <c r="B72" s="141" t="s">
        <v>96</v>
      </c>
      <c r="C72" s="141">
        <v>114</v>
      </c>
      <c r="D72" s="141">
        <v>1</v>
      </c>
      <c r="E72" s="141">
        <v>1031960</v>
      </c>
      <c r="F72" s="141" t="s">
        <v>175</v>
      </c>
      <c r="G72" s="143">
        <v>6</v>
      </c>
      <c r="H72" s="141" t="s">
        <v>64</v>
      </c>
      <c r="I72" s="142" t="s">
        <v>98</v>
      </c>
      <c r="J72" s="141" t="s">
        <v>99</v>
      </c>
      <c r="K72" s="140" t="s">
        <v>91</v>
      </c>
      <c r="L72" s="140">
        <v>6</v>
      </c>
      <c r="M72" s="142">
        <v>6</v>
      </c>
    </row>
    <row r="73" spans="1:13" x14ac:dyDescent="0.2">
      <c r="A73" s="141" t="s">
        <v>95</v>
      </c>
      <c r="B73" s="141" t="s">
        <v>96</v>
      </c>
      <c r="C73" s="141">
        <v>114</v>
      </c>
      <c r="D73" s="141">
        <v>2</v>
      </c>
      <c r="E73" s="141">
        <v>768747</v>
      </c>
      <c r="F73" s="141" t="s">
        <v>181</v>
      </c>
      <c r="G73" s="143">
        <v>6</v>
      </c>
      <c r="H73" s="141" t="s">
        <v>64</v>
      </c>
      <c r="I73" s="142" t="s">
        <v>117</v>
      </c>
      <c r="J73" s="141" t="s">
        <v>99</v>
      </c>
      <c r="K73" s="140" t="s">
        <v>91</v>
      </c>
      <c r="L73" s="140">
        <v>6</v>
      </c>
      <c r="M73" s="142">
        <v>6</v>
      </c>
    </row>
    <row r="74" spans="1:13" x14ac:dyDescent="0.2">
      <c r="A74" s="141" t="s">
        <v>95</v>
      </c>
      <c r="B74" s="141" t="s">
        <v>96</v>
      </c>
      <c r="C74" s="141">
        <v>114</v>
      </c>
      <c r="D74" s="141">
        <v>3</v>
      </c>
      <c r="E74" s="141">
        <v>485926</v>
      </c>
      <c r="F74" s="141" t="s">
        <v>182</v>
      </c>
      <c r="G74" s="143">
        <v>3</v>
      </c>
      <c r="H74" s="141" t="s">
        <v>64</v>
      </c>
      <c r="I74" s="142" t="s">
        <v>115</v>
      </c>
      <c r="J74" s="141" t="s">
        <v>99</v>
      </c>
      <c r="K74" s="140" t="s">
        <v>91</v>
      </c>
      <c r="L74" s="140">
        <v>3</v>
      </c>
      <c r="M74" s="142">
        <v>3</v>
      </c>
    </row>
    <row r="75" spans="1:13" x14ac:dyDescent="0.2">
      <c r="A75" s="141" t="s">
        <v>95</v>
      </c>
      <c r="B75" s="141" t="s">
        <v>96</v>
      </c>
      <c r="C75" s="141">
        <v>114</v>
      </c>
      <c r="D75" s="141">
        <v>3</v>
      </c>
      <c r="E75" s="141">
        <v>998267</v>
      </c>
      <c r="F75" s="141" t="s">
        <v>183</v>
      </c>
      <c r="G75" s="143">
        <v>15</v>
      </c>
      <c r="H75" s="141" t="s">
        <v>64</v>
      </c>
      <c r="I75" s="142" t="s">
        <v>184</v>
      </c>
      <c r="J75" s="141" t="s">
        <v>99</v>
      </c>
      <c r="K75" s="140" t="s">
        <v>91</v>
      </c>
      <c r="L75" s="140">
        <v>15</v>
      </c>
      <c r="M75" s="142">
        <v>15</v>
      </c>
    </row>
    <row r="76" spans="1:13" x14ac:dyDescent="0.2">
      <c r="A76" s="141" t="s">
        <v>95</v>
      </c>
      <c r="B76" s="141" t="s">
        <v>96</v>
      </c>
      <c r="C76" s="141">
        <v>115</v>
      </c>
      <c r="D76" s="141">
        <v>2</v>
      </c>
      <c r="E76" s="141">
        <v>51929001</v>
      </c>
      <c r="F76" s="141" t="s">
        <v>185</v>
      </c>
      <c r="G76" s="143">
        <v>6</v>
      </c>
      <c r="H76" s="141" t="s">
        <v>64</v>
      </c>
      <c r="I76" s="142" t="s">
        <v>123</v>
      </c>
      <c r="J76" s="141" t="s">
        <v>111</v>
      </c>
      <c r="K76" s="140" t="s">
        <v>91</v>
      </c>
      <c r="L76" s="140">
        <v>6</v>
      </c>
      <c r="M76" s="142">
        <v>6</v>
      </c>
    </row>
    <row r="77" spans="1:13" x14ac:dyDescent="0.2">
      <c r="A77" s="141" t="s">
        <v>95</v>
      </c>
      <c r="B77" s="141" t="s">
        <v>96</v>
      </c>
      <c r="C77" s="141">
        <v>116</v>
      </c>
      <c r="D77" s="141">
        <v>2</v>
      </c>
      <c r="E77" s="141">
        <v>774007</v>
      </c>
      <c r="F77" s="141" t="s">
        <v>186</v>
      </c>
      <c r="G77" s="143">
        <v>2</v>
      </c>
      <c r="H77" s="141" t="s">
        <v>64</v>
      </c>
      <c r="I77" s="142" t="s">
        <v>117</v>
      </c>
      <c r="J77" s="141" t="s">
        <v>99</v>
      </c>
      <c r="K77" s="140" t="s">
        <v>91</v>
      </c>
      <c r="L77" s="140">
        <v>2</v>
      </c>
      <c r="M77" s="142">
        <v>2</v>
      </c>
    </row>
    <row r="78" spans="1:13" x14ac:dyDescent="0.2">
      <c r="A78" s="141" t="s">
        <v>95</v>
      </c>
      <c r="B78" s="141" t="s">
        <v>96</v>
      </c>
      <c r="C78" s="141">
        <v>117</v>
      </c>
      <c r="D78" s="141">
        <v>1</v>
      </c>
      <c r="E78" s="141">
        <v>40596</v>
      </c>
      <c r="F78" s="141" t="s">
        <v>187</v>
      </c>
      <c r="G78" s="143">
        <v>3</v>
      </c>
      <c r="H78" s="141" t="s">
        <v>64</v>
      </c>
      <c r="I78" s="142" t="s">
        <v>115</v>
      </c>
      <c r="J78" s="141" t="s">
        <v>99</v>
      </c>
      <c r="K78" s="140" t="s">
        <v>91</v>
      </c>
      <c r="L78" s="140">
        <v>3</v>
      </c>
      <c r="M78" s="142">
        <v>3</v>
      </c>
    </row>
    <row r="79" spans="1:13" x14ac:dyDescent="0.2">
      <c r="A79" s="141" t="s">
        <v>95</v>
      </c>
      <c r="B79" s="141" t="s">
        <v>96</v>
      </c>
      <c r="C79" s="141">
        <v>117</v>
      </c>
      <c r="D79" s="141">
        <v>2</v>
      </c>
      <c r="E79" s="141">
        <v>451975</v>
      </c>
      <c r="F79" s="141" t="s">
        <v>188</v>
      </c>
      <c r="G79" s="143">
        <v>12</v>
      </c>
      <c r="H79" s="141" t="s">
        <v>64</v>
      </c>
      <c r="I79" s="142" t="s">
        <v>115</v>
      </c>
      <c r="J79" s="141" t="s">
        <v>99</v>
      </c>
      <c r="K79" s="140" t="s">
        <v>91</v>
      </c>
      <c r="L79" s="140">
        <v>12</v>
      </c>
      <c r="M79" s="142">
        <v>12</v>
      </c>
    </row>
    <row r="80" spans="1:13" x14ac:dyDescent="0.2">
      <c r="A80" s="141" t="s">
        <v>95</v>
      </c>
      <c r="B80" s="141" t="s">
        <v>96</v>
      </c>
      <c r="C80" s="141">
        <v>119</v>
      </c>
      <c r="D80" s="141">
        <v>1</v>
      </c>
      <c r="E80" s="141">
        <v>1031961</v>
      </c>
      <c r="F80" s="141" t="s">
        <v>189</v>
      </c>
      <c r="G80" s="143">
        <v>18</v>
      </c>
      <c r="H80" s="141" t="s">
        <v>64</v>
      </c>
      <c r="I80" s="142" t="s">
        <v>98</v>
      </c>
      <c r="J80" s="141" t="s">
        <v>99</v>
      </c>
      <c r="K80" s="140" t="s">
        <v>91</v>
      </c>
      <c r="L80" s="140">
        <v>18</v>
      </c>
      <c r="M80" s="142">
        <v>18</v>
      </c>
    </row>
    <row r="81" spans="1:13" x14ac:dyDescent="0.2">
      <c r="A81" s="141" t="s">
        <v>95</v>
      </c>
      <c r="B81" s="141" t="s">
        <v>96</v>
      </c>
      <c r="C81" s="141">
        <v>119</v>
      </c>
      <c r="D81" s="141">
        <v>2</v>
      </c>
      <c r="E81" s="141">
        <v>464457</v>
      </c>
      <c r="F81" s="141" t="s">
        <v>190</v>
      </c>
      <c r="G81" s="143">
        <v>5</v>
      </c>
      <c r="H81" s="141" t="s">
        <v>64</v>
      </c>
      <c r="I81" s="142" t="s">
        <v>184</v>
      </c>
      <c r="J81" s="141" t="s">
        <v>99</v>
      </c>
      <c r="K81" s="140" t="s">
        <v>91</v>
      </c>
      <c r="L81" s="140">
        <v>5</v>
      </c>
      <c r="M81" s="142">
        <v>5</v>
      </c>
    </row>
    <row r="82" spans="1:13" x14ac:dyDescent="0.2">
      <c r="A82" s="141" t="s">
        <v>95</v>
      </c>
      <c r="B82" s="141" t="s">
        <v>96</v>
      </c>
      <c r="C82" s="141">
        <v>120</v>
      </c>
      <c r="D82" s="141">
        <v>2</v>
      </c>
      <c r="E82" s="141">
        <v>892487</v>
      </c>
      <c r="F82" s="141" t="s">
        <v>191</v>
      </c>
      <c r="G82" s="143">
        <v>4</v>
      </c>
      <c r="H82" s="141" t="s">
        <v>64</v>
      </c>
      <c r="I82" s="142" t="s">
        <v>115</v>
      </c>
      <c r="J82" s="141" t="s">
        <v>99</v>
      </c>
      <c r="K82" s="140" t="s">
        <v>91</v>
      </c>
      <c r="L82" s="140">
        <v>4</v>
      </c>
      <c r="M82" s="142">
        <v>4</v>
      </c>
    </row>
    <row r="83" spans="1:13" x14ac:dyDescent="0.2">
      <c r="A83" s="141" t="s">
        <v>95</v>
      </c>
      <c r="B83" s="141" t="s">
        <v>96</v>
      </c>
      <c r="C83" s="141">
        <v>121</v>
      </c>
      <c r="D83" s="141">
        <v>2</v>
      </c>
      <c r="E83" s="141">
        <v>342607</v>
      </c>
      <c r="F83" s="141" t="s">
        <v>126</v>
      </c>
      <c r="G83" s="143">
        <v>6</v>
      </c>
      <c r="H83" s="141" t="s">
        <v>64</v>
      </c>
      <c r="I83" s="142" t="s">
        <v>113</v>
      </c>
      <c r="J83" s="141" t="s">
        <v>99</v>
      </c>
      <c r="K83" s="140" t="s">
        <v>91</v>
      </c>
      <c r="L83" s="140">
        <v>6</v>
      </c>
      <c r="M83" s="142">
        <v>6</v>
      </c>
    </row>
    <row r="84" spans="1:13" x14ac:dyDescent="0.2">
      <c r="A84" s="141" t="s">
        <v>95</v>
      </c>
      <c r="B84" s="141" t="s">
        <v>96</v>
      </c>
      <c r="C84" s="141">
        <v>122</v>
      </c>
      <c r="D84" s="141">
        <v>1</v>
      </c>
      <c r="E84" s="141">
        <v>543529</v>
      </c>
      <c r="F84" s="141" t="s">
        <v>192</v>
      </c>
      <c r="G84" s="143">
        <v>12</v>
      </c>
      <c r="H84" s="141" t="s">
        <v>64</v>
      </c>
      <c r="I84" s="142" t="s">
        <v>115</v>
      </c>
      <c r="J84" s="141" t="s">
        <v>99</v>
      </c>
      <c r="K84" s="140" t="s">
        <v>91</v>
      </c>
      <c r="L84" s="140">
        <v>12</v>
      </c>
      <c r="M84" s="142">
        <v>12</v>
      </c>
    </row>
    <row r="85" spans="1:13" x14ac:dyDescent="0.2">
      <c r="A85" s="141" t="s">
        <v>95</v>
      </c>
      <c r="B85" s="141" t="s">
        <v>96</v>
      </c>
      <c r="C85" s="141">
        <v>122</v>
      </c>
      <c r="D85" s="141">
        <v>2</v>
      </c>
      <c r="E85" s="141">
        <v>560871</v>
      </c>
      <c r="F85" s="141" t="s">
        <v>193</v>
      </c>
      <c r="G85" s="143">
        <v>18</v>
      </c>
      <c r="H85" s="141" t="s">
        <v>64</v>
      </c>
      <c r="I85" s="142" t="s">
        <v>98</v>
      </c>
      <c r="J85" s="141" t="s">
        <v>99</v>
      </c>
      <c r="K85" s="140" t="s">
        <v>91</v>
      </c>
      <c r="L85" s="140">
        <v>18</v>
      </c>
      <c r="M85" s="142">
        <v>18</v>
      </c>
    </row>
    <row r="86" spans="1:13" x14ac:dyDescent="0.2">
      <c r="A86" s="141" t="s">
        <v>95</v>
      </c>
      <c r="B86" s="141" t="s">
        <v>96</v>
      </c>
      <c r="C86" s="141">
        <v>123</v>
      </c>
      <c r="D86" s="141">
        <v>1</v>
      </c>
      <c r="E86" s="141">
        <v>112569</v>
      </c>
      <c r="F86" s="141" t="s">
        <v>124</v>
      </c>
      <c r="G86" s="143">
        <v>96</v>
      </c>
      <c r="H86" s="141" t="s">
        <v>64</v>
      </c>
      <c r="I86" s="142" t="s">
        <v>125</v>
      </c>
      <c r="J86" s="141" t="s">
        <v>99</v>
      </c>
      <c r="K86" s="140" t="s">
        <v>91</v>
      </c>
      <c r="L86" s="140">
        <v>96</v>
      </c>
      <c r="M86" s="142">
        <v>96</v>
      </c>
    </row>
    <row r="87" spans="1:13" x14ac:dyDescent="0.2">
      <c r="A87" s="141" t="s">
        <v>95</v>
      </c>
      <c r="B87" s="141" t="s">
        <v>96</v>
      </c>
      <c r="C87" s="141">
        <v>123</v>
      </c>
      <c r="D87" s="141">
        <v>2</v>
      </c>
      <c r="E87" s="141">
        <v>1016133</v>
      </c>
      <c r="F87" s="141" t="s">
        <v>168</v>
      </c>
      <c r="G87" s="143">
        <v>1</v>
      </c>
      <c r="H87" s="141" t="s">
        <v>64</v>
      </c>
      <c r="I87" s="142" t="s">
        <v>98</v>
      </c>
      <c r="J87" s="141" t="s">
        <v>99</v>
      </c>
      <c r="K87" s="140" t="s">
        <v>91</v>
      </c>
      <c r="L87" s="140">
        <v>1</v>
      </c>
      <c r="M87" s="142">
        <v>1</v>
      </c>
    </row>
    <row r="88" spans="1:13" x14ac:dyDescent="0.2">
      <c r="A88" s="141" t="s">
        <v>95</v>
      </c>
      <c r="B88" s="141" t="s">
        <v>96</v>
      </c>
      <c r="C88" s="141">
        <v>123</v>
      </c>
      <c r="D88" s="141">
        <v>2</v>
      </c>
      <c r="E88" s="141">
        <v>59505001</v>
      </c>
      <c r="F88" s="141" t="s">
        <v>194</v>
      </c>
      <c r="G88" s="143">
        <v>11</v>
      </c>
      <c r="H88" s="141" t="s">
        <v>64</v>
      </c>
      <c r="I88" s="142" t="s">
        <v>98</v>
      </c>
      <c r="J88" s="141" t="s">
        <v>99</v>
      </c>
      <c r="K88" s="140" t="s">
        <v>91</v>
      </c>
      <c r="L88" s="140">
        <v>11</v>
      </c>
      <c r="M88" s="142">
        <v>11</v>
      </c>
    </row>
    <row r="89" spans="1:13" x14ac:dyDescent="0.2">
      <c r="A89" s="141" t="s">
        <v>95</v>
      </c>
      <c r="B89" s="141" t="s">
        <v>96</v>
      </c>
      <c r="C89" s="141">
        <v>124</v>
      </c>
      <c r="D89" s="141">
        <v>2</v>
      </c>
      <c r="E89" s="141">
        <v>1031962</v>
      </c>
      <c r="F89" s="141" t="s">
        <v>195</v>
      </c>
      <c r="G89" s="143">
        <v>18</v>
      </c>
      <c r="H89" s="141" t="s">
        <v>64</v>
      </c>
      <c r="I89" s="142" t="s">
        <v>98</v>
      </c>
      <c r="J89" s="141" t="s">
        <v>99</v>
      </c>
      <c r="K89" s="140" t="s">
        <v>91</v>
      </c>
      <c r="L89" s="140">
        <v>18</v>
      </c>
      <c r="M89" s="142">
        <v>18</v>
      </c>
    </row>
    <row r="90" spans="1:13" x14ac:dyDescent="0.2">
      <c r="A90" s="141" t="s">
        <v>95</v>
      </c>
      <c r="B90" s="141" t="s">
        <v>96</v>
      </c>
      <c r="C90" s="141">
        <v>124</v>
      </c>
      <c r="D90" s="141">
        <v>2</v>
      </c>
      <c r="E90" s="141">
        <v>353462002</v>
      </c>
      <c r="F90" s="141" t="s">
        <v>196</v>
      </c>
      <c r="G90" s="143">
        <v>1</v>
      </c>
      <c r="H90" s="141" t="s">
        <v>64</v>
      </c>
      <c r="I90" s="142" t="s">
        <v>115</v>
      </c>
      <c r="J90" s="141" t="s">
        <v>99</v>
      </c>
      <c r="K90" s="140" t="s">
        <v>91</v>
      </c>
      <c r="L90" s="140">
        <v>1</v>
      </c>
      <c r="M90" s="142">
        <v>1</v>
      </c>
    </row>
    <row r="91" spans="1:13" x14ac:dyDescent="0.2">
      <c r="A91" s="141" t="s">
        <v>95</v>
      </c>
      <c r="B91" s="141" t="s">
        <v>96</v>
      </c>
      <c r="C91" s="141">
        <v>124</v>
      </c>
      <c r="D91" s="141">
        <v>2</v>
      </c>
      <c r="E91" s="141">
        <v>4236</v>
      </c>
      <c r="F91" s="141" t="s">
        <v>197</v>
      </c>
      <c r="G91" s="143">
        <v>9</v>
      </c>
      <c r="H91" s="141" t="s">
        <v>64</v>
      </c>
      <c r="I91" s="142" t="s">
        <v>123</v>
      </c>
      <c r="J91" s="141" t="s">
        <v>111</v>
      </c>
      <c r="K91" s="140" t="s">
        <v>91</v>
      </c>
      <c r="L91" s="140">
        <v>9</v>
      </c>
      <c r="M91" s="142">
        <v>9</v>
      </c>
    </row>
    <row r="92" spans="1:13" x14ac:dyDescent="0.2">
      <c r="A92" s="141" t="s">
        <v>95</v>
      </c>
      <c r="B92" s="141" t="s">
        <v>96</v>
      </c>
      <c r="C92" s="141">
        <v>124</v>
      </c>
      <c r="D92" s="141">
        <v>2</v>
      </c>
      <c r="E92" s="141">
        <v>49463005</v>
      </c>
      <c r="F92" s="141" t="s">
        <v>198</v>
      </c>
      <c r="G92" s="143">
        <v>3</v>
      </c>
      <c r="H92" s="141" t="s">
        <v>64</v>
      </c>
      <c r="I92" s="142" t="s">
        <v>115</v>
      </c>
      <c r="J92" s="141" t="s">
        <v>99</v>
      </c>
      <c r="K92" s="140" t="s">
        <v>91</v>
      </c>
      <c r="L92" s="140">
        <v>3</v>
      </c>
      <c r="M92" s="142">
        <v>3</v>
      </c>
    </row>
    <row r="93" spans="1:13" x14ac:dyDescent="0.2">
      <c r="A93" s="141" t="s">
        <v>95</v>
      </c>
      <c r="B93" s="141" t="s">
        <v>96</v>
      </c>
      <c r="C93" s="141">
        <v>125</v>
      </c>
      <c r="D93" s="141">
        <v>2</v>
      </c>
      <c r="E93" s="141">
        <v>317947</v>
      </c>
      <c r="F93" s="141" t="s">
        <v>114</v>
      </c>
      <c r="G93" s="143">
        <v>11</v>
      </c>
      <c r="H93" s="141" t="s">
        <v>64</v>
      </c>
      <c r="I93" s="142" t="s">
        <v>115</v>
      </c>
      <c r="J93" s="141" t="s">
        <v>99</v>
      </c>
      <c r="K93" s="140" t="s">
        <v>91</v>
      </c>
      <c r="L93" s="140">
        <v>11</v>
      </c>
      <c r="M93" s="142">
        <v>11</v>
      </c>
    </row>
    <row r="94" spans="1:13" x14ac:dyDescent="0.2">
      <c r="A94" s="141" t="s">
        <v>95</v>
      </c>
      <c r="B94" s="141" t="s">
        <v>96</v>
      </c>
      <c r="C94" s="141">
        <v>126</v>
      </c>
      <c r="D94" s="141">
        <v>1</v>
      </c>
      <c r="E94" s="141">
        <v>1031959</v>
      </c>
      <c r="F94" s="141" t="s">
        <v>199</v>
      </c>
      <c r="G94" s="143">
        <v>6</v>
      </c>
      <c r="H94" s="141" t="s">
        <v>64</v>
      </c>
      <c r="I94" s="142" t="s">
        <v>98</v>
      </c>
      <c r="J94" s="141" t="s">
        <v>99</v>
      </c>
      <c r="K94" s="140" t="s">
        <v>91</v>
      </c>
      <c r="L94" s="140">
        <v>6</v>
      </c>
      <c r="M94" s="142">
        <v>6</v>
      </c>
    </row>
    <row r="95" spans="1:13" x14ac:dyDescent="0.2">
      <c r="A95" s="141" t="s">
        <v>95</v>
      </c>
      <c r="B95" s="141" t="s">
        <v>96</v>
      </c>
      <c r="C95" s="141">
        <v>126</v>
      </c>
      <c r="D95" s="141">
        <v>2</v>
      </c>
      <c r="E95" s="141">
        <v>1031957</v>
      </c>
      <c r="F95" s="141" t="s">
        <v>200</v>
      </c>
      <c r="G95" s="143">
        <v>12</v>
      </c>
      <c r="H95" s="141" t="s">
        <v>64</v>
      </c>
      <c r="I95" s="142" t="s">
        <v>98</v>
      </c>
      <c r="J95" s="141" t="s">
        <v>99</v>
      </c>
      <c r="K95" s="140" t="s">
        <v>91</v>
      </c>
      <c r="L95" s="140">
        <v>12</v>
      </c>
      <c r="M95" s="142">
        <v>12</v>
      </c>
    </row>
    <row r="96" spans="1:13" x14ac:dyDescent="0.2">
      <c r="A96" s="141" t="s">
        <v>95</v>
      </c>
      <c r="B96" s="141" t="s">
        <v>96</v>
      </c>
      <c r="C96" s="141">
        <v>126</v>
      </c>
      <c r="D96" s="141">
        <v>2</v>
      </c>
      <c r="E96" s="141">
        <v>892485</v>
      </c>
      <c r="F96" s="141" t="s">
        <v>167</v>
      </c>
      <c r="G96" s="143">
        <v>1</v>
      </c>
      <c r="H96" s="141" t="s">
        <v>64</v>
      </c>
      <c r="I96" s="142" t="s">
        <v>115</v>
      </c>
      <c r="J96" s="141" t="s">
        <v>99</v>
      </c>
      <c r="K96" s="140" t="s">
        <v>91</v>
      </c>
      <c r="L96" s="140">
        <v>1</v>
      </c>
      <c r="M96" s="142">
        <v>1</v>
      </c>
    </row>
    <row r="97" spans="1:13" x14ac:dyDescent="0.2">
      <c r="A97" s="141" t="s">
        <v>95</v>
      </c>
      <c r="B97" s="141" t="s">
        <v>96</v>
      </c>
      <c r="C97" s="141">
        <v>127</v>
      </c>
      <c r="D97" s="141">
        <v>1</v>
      </c>
      <c r="E97" s="141">
        <v>727300</v>
      </c>
      <c r="F97" s="141" t="s">
        <v>201</v>
      </c>
      <c r="G97" s="143">
        <v>12</v>
      </c>
      <c r="H97" s="141" t="s">
        <v>64</v>
      </c>
      <c r="I97" s="142" t="s">
        <v>115</v>
      </c>
      <c r="J97" s="141" t="s">
        <v>99</v>
      </c>
      <c r="K97" s="140" t="s">
        <v>91</v>
      </c>
      <c r="L97" s="140">
        <v>12</v>
      </c>
      <c r="M97" s="142">
        <v>12</v>
      </c>
    </row>
    <row r="98" spans="1:13" x14ac:dyDescent="0.2">
      <c r="A98" s="141" t="s">
        <v>95</v>
      </c>
      <c r="B98" s="141" t="s">
        <v>96</v>
      </c>
      <c r="C98" s="141">
        <v>127</v>
      </c>
      <c r="D98" s="141">
        <v>2</v>
      </c>
      <c r="E98" s="141">
        <v>913116</v>
      </c>
      <c r="F98" s="141" t="s">
        <v>202</v>
      </c>
      <c r="G98" s="143">
        <v>6</v>
      </c>
      <c r="H98" s="141" t="s">
        <v>64</v>
      </c>
      <c r="I98" s="142" t="s">
        <v>115</v>
      </c>
      <c r="J98" s="141" t="s">
        <v>99</v>
      </c>
      <c r="K98" s="140" t="s">
        <v>91</v>
      </c>
      <c r="L98" s="140">
        <v>6</v>
      </c>
      <c r="M98" s="142">
        <v>6</v>
      </c>
    </row>
    <row r="99" spans="1:13" x14ac:dyDescent="0.2">
      <c r="A99" s="141" t="s">
        <v>95</v>
      </c>
      <c r="B99" s="141" t="s">
        <v>96</v>
      </c>
      <c r="C99" s="141">
        <v>127</v>
      </c>
      <c r="D99" s="141">
        <v>3</v>
      </c>
      <c r="E99" s="141">
        <v>998267</v>
      </c>
      <c r="F99" s="141" t="s">
        <v>183</v>
      </c>
      <c r="G99" s="143">
        <v>15</v>
      </c>
      <c r="H99" s="141" t="s">
        <v>64</v>
      </c>
      <c r="I99" s="142" t="s">
        <v>184</v>
      </c>
      <c r="J99" s="141" t="s">
        <v>99</v>
      </c>
      <c r="K99" s="140" t="s">
        <v>91</v>
      </c>
      <c r="L99" s="140">
        <v>15</v>
      </c>
      <c r="M99" s="142">
        <v>15</v>
      </c>
    </row>
    <row r="100" spans="1:13" x14ac:dyDescent="0.2">
      <c r="A100" s="141" t="s">
        <v>95</v>
      </c>
      <c r="B100" s="141" t="s">
        <v>96</v>
      </c>
      <c r="C100" s="141">
        <v>128</v>
      </c>
      <c r="D100" s="141">
        <v>1</v>
      </c>
      <c r="E100" s="141">
        <v>558891</v>
      </c>
      <c r="F100" s="141" t="s">
        <v>203</v>
      </c>
      <c r="G100" s="143">
        <v>6</v>
      </c>
      <c r="H100" s="141" t="s">
        <v>64</v>
      </c>
      <c r="I100" s="142" t="s">
        <v>98</v>
      </c>
      <c r="J100" s="141" t="s">
        <v>99</v>
      </c>
      <c r="K100" s="140" t="s">
        <v>91</v>
      </c>
      <c r="L100" s="140">
        <v>6</v>
      </c>
      <c r="M100" s="142">
        <v>6</v>
      </c>
    </row>
    <row r="101" spans="1:13" x14ac:dyDescent="0.2">
      <c r="A101" s="141" t="s">
        <v>95</v>
      </c>
      <c r="B101" s="141" t="s">
        <v>96</v>
      </c>
      <c r="C101" s="141">
        <v>128</v>
      </c>
      <c r="D101" s="141">
        <v>2</v>
      </c>
      <c r="E101" s="141">
        <v>1031956</v>
      </c>
      <c r="F101" s="141" t="s">
        <v>204</v>
      </c>
      <c r="G101" s="143">
        <v>12</v>
      </c>
      <c r="H101" s="141" t="s">
        <v>64</v>
      </c>
      <c r="I101" s="142" t="s">
        <v>98</v>
      </c>
      <c r="J101" s="141" t="s">
        <v>99</v>
      </c>
      <c r="K101" s="140" t="s">
        <v>91</v>
      </c>
      <c r="L101" s="140">
        <v>12</v>
      </c>
      <c r="M101" s="142">
        <v>12</v>
      </c>
    </row>
    <row r="102" spans="1:13" x14ac:dyDescent="0.2">
      <c r="A102" s="141" t="s">
        <v>95</v>
      </c>
      <c r="B102" s="141" t="s">
        <v>96</v>
      </c>
      <c r="C102" s="141">
        <v>128</v>
      </c>
      <c r="D102" s="141">
        <v>3</v>
      </c>
      <c r="E102" s="141">
        <v>70125</v>
      </c>
      <c r="F102" s="141" t="s">
        <v>205</v>
      </c>
      <c r="G102" s="143">
        <v>9</v>
      </c>
      <c r="H102" s="141" t="s">
        <v>64</v>
      </c>
      <c r="I102" s="142" t="s">
        <v>115</v>
      </c>
      <c r="J102" s="141" t="s">
        <v>99</v>
      </c>
      <c r="K102" s="140" t="s">
        <v>91</v>
      </c>
      <c r="L102" s="140">
        <v>9</v>
      </c>
      <c r="M102" s="142">
        <v>9</v>
      </c>
    </row>
    <row r="103" spans="1:13" x14ac:dyDescent="0.2">
      <c r="A103" s="141" t="s">
        <v>95</v>
      </c>
      <c r="B103" s="141" t="s">
        <v>96</v>
      </c>
      <c r="C103" s="141">
        <v>128</v>
      </c>
      <c r="D103" s="141">
        <v>3</v>
      </c>
      <c r="E103" s="141">
        <v>750562001</v>
      </c>
      <c r="F103" s="141" t="s">
        <v>206</v>
      </c>
      <c r="G103" s="143">
        <v>10</v>
      </c>
      <c r="H103" s="141" t="s">
        <v>64</v>
      </c>
      <c r="I103" s="142" t="s">
        <v>184</v>
      </c>
      <c r="J103" s="141" t="s">
        <v>99</v>
      </c>
      <c r="K103" s="140" t="s">
        <v>91</v>
      </c>
      <c r="L103" s="140">
        <v>10</v>
      </c>
      <c r="M103" s="142">
        <v>10</v>
      </c>
    </row>
    <row r="104" spans="1:13" x14ac:dyDescent="0.2">
      <c r="A104" s="141" t="s">
        <v>95</v>
      </c>
      <c r="B104" s="141" t="s">
        <v>96</v>
      </c>
      <c r="C104" s="141">
        <v>129</v>
      </c>
      <c r="D104" s="141">
        <v>1</v>
      </c>
      <c r="E104" s="141">
        <v>735373001</v>
      </c>
      <c r="F104" s="141" t="s">
        <v>207</v>
      </c>
      <c r="G104" s="143">
        <v>20</v>
      </c>
      <c r="H104" s="141" t="s">
        <v>64</v>
      </c>
      <c r="I104" s="142" t="s">
        <v>113</v>
      </c>
      <c r="J104" s="141" t="s">
        <v>99</v>
      </c>
      <c r="K104" s="140" t="s">
        <v>91</v>
      </c>
      <c r="L104" s="140">
        <v>20</v>
      </c>
      <c r="M104" s="142">
        <v>20</v>
      </c>
    </row>
    <row r="105" spans="1:13" x14ac:dyDescent="0.2">
      <c r="A105" s="141" t="s">
        <v>95</v>
      </c>
      <c r="B105" s="141" t="s">
        <v>96</v>
      </c>
      <c r="C105" s="141">
        <v>129</v>
      </c>
      <c r="D105" s="141">
        <v>2</v>
      </c>
      <c r="E105" s="141">
        <v>342607</v>
      </c>
      <c r="F105" s="141" t="s">
        <v>126</v>
      </c>
      <c r="G105" s="143">
        <v>4</v>
      </c>
      <c r="H105" s="141" t="s">
        <v>64</v>
      </c>
      <c r="I105" s="142" t="s">
        <v>113</v>
      </c>
      <c r="J105" s="141" t="s">
        <v>99</v>
      </c>
      <c r="K105" s="140" t="s">
        <v>91</v>
      </c>
      <c r="L105" s="140">
        <v>4</v>
      </c>
      <c r="M105" s="142">
        <v>4</v>
      </c>
    </row>
    <row r="106" spans="1:13" x14ac:dyDescent="0.2">
      <c r="A106" s="141" t="s">
        <v>95</v>
      </c>
      <c r="B106" s="141" t="s">
        <v>96</v>
      </c>
      <c r="C106" s="141">
        <v>129</v>
      </c>
      <c r="D106" s="141">
        <v>3</v>
      </c>
      <c r="E106" s="141">
        <v>789725</v>
      </c>
      <c r="F106" s="141" t="s">
        <v>208</v>
      </c>
      <c r="G106" s="143">
        <v>11</v>
      </c>
      <c r="H106" s="141" t="s">
        <v>64</v>
      </c>
      <c r="I106" s="142" t="s">
        <v>98</v>
      </c>
      <c r="J106" s="141" t="s">
        <v>99</v>
      </c>
      <c r="K106" s="140" t="s">
        <v>91</v>
      </c>
      <c r="L106" s="140">
        <v>11</v>
      </c>
      <c r="M106" s="142">
        <v>11</v>
      </c>
    </row>
    <row r="107" spans="1:13" x14ac:dyDescent="0.2">
      <c r="A107" s="141" t="s">
        <v>95</v>
      </c>
      <c r="B107" s="141" t="s">
        <v>96</v>
      </c>
      <c r="C107" s="141">
        <v>130</v>
      </c>
      <c r="D107" s="141">
        <v>1</v>
      </c>
      <c r="E107" s="141">
        <v>49463004</v>
      </c>
      <c r="F107" s="141" t="s">
        <v>209</v>
      </c>
      <c r="G107" s="143">
        <v>24</v>
      </c>
      <c r="H107" s="141" t="s">
        <v>64</v>
      </c>
      <c r="I107" s="142" t="s">
        <v>115</v>
      </c>
      <c r="J107" s="141" t="s">
        <v>99</v>
      </c>
      <c r="K107" s="140" t="s">
        <v>91</v>
      </c>
      <c r="L107" s="140">
        <v>24</v>
      </c>
      <c r="M107" s="142">
        <v>24</v>
      </c>
    </row>
    <row r="108" spans="1:13" x14ac:dyDescent="0.2">
      <c r="A108" s="141" t="s">
        <v>95</v>
      </c>
      <c r="B108" s="141" t="s">
        <v>96</v>
      </c>
      <c r="C108" s="141">
        <v>130</v>
      </c>
      <c r="D108" s="141">
        <v>1</v>
      </c>
      <c r="E108" s="141">
        <v>735373003</v>
      </c>
      <c r="F108" s="141" t="s">
        <v>210</v>
      </c>
      <c r="G108" s="143">
        <v>4</v>
      </c>
      <c r="H108" s="141" t="s">
        <v>64</v>
      </c>
      <c r="I108" s="142" t="s">
        <v>113</v>
      </c>
      <c r="J108" s="141" t="s">
        <v>99</v>
      </c>
      <c r="K108" s="140" t="s">
        <v>91</v>
      </c>
      <c r="L108" s="140">
        <v>4</v>
      </c>
      <c r="M108" s="142">
        <v>4</v>
      </c>
    </row>
    <row r="109" spans="1:13" x14ac:dyDescent="0.2">
      <c r="A109" s="141" t="s">
        <v>95</v>
      </c>
      <c r="B109" s="141" t="s">
        <v>96</v>
      </c>
      <c r="C109" s="141">
        <v>130</v>
      </c>
      <c r="D109" s="141">
        <v>2</v>
      </c>
      <c r="E109" s="141">
        <v>562742</v>
      </c>
      <c r="F109" s="141" t="s">
        <v>211</v>
      </c>
      <c r="G109" s="143">
        <v>2</v>
      </c>
      <c r="H109" s="141" t="s">
        <v>64</v>
      </c>
      <c r="I109" s="142" t="s">
        <v>212</v>
      </c>
      <c r="J109" s="141" t="s">
        <v>99</v>
      </c>
      <c r="K109" s="140" t="s">
        <v>91</v>
      </c>
      <c r="L109" s="140">
        <v>2</v>
      </c>
      <c r="M109" s="142">
        <v>2</v>
      </c>
    </row>
    <row r="110" spans="1:13" x14ac:dyDescent="0.2">
      <c r="A110" s="141" t="s">
        <v>95</v>
      </c>
      <c r="B110" s="141" t="s">
        <v>96</v>
      </c>
      <c r="C110" s="141">
        <v>130</v>
      </c>
      <c r="D110" s="141">
        <v>2</v>
      </c>
      <c r="E110" s="141">
        <v>735373003</v>
      </c>
      <c r="F110" s="141" t="s">
        <v>210</v>
      </c>
      <c r="G110" s="143">
        <v>8</v>
      </c>
      <c r="H110" s="141" t="s">
        <v>64</v>
      </c>
      <c r="I110" s="142" t="s">
        <v>113</v>
      </c>
      <c r="J110" s="141" t="s">
        <v>99</v>
      </c>
      <c r="K110" s="140" t="s">
        <v>91</v>
      </c>
      <c r="L110" s="140">
        <v>8</v>
      </c>
      <c r="M110" s="142">
        <v>8</v>
      </c>
    </row>
    <row r="111" spans="1:13" x14ac:dyDescent="0.2">
      <c r="A111" s="141" t="s">
        <v>95</v>
      </c>
      <c r="B111" s="141" t="s">
        <v>96</v>
      </c>
      <c r="C111" s="141">
        <v>130</v>
      </c>
      <c r="D111" s="141">
        <v>3</v>
      </c>
      <c r="E111" s="141">
        <v>4759</v>
      </c>
      <c r="F111" s="141" t="s">
        <v>213</v>
      </c>
      <c r="G111" s="143">
        <v>34</v>
      </c>
      <c r="H111" s="141" t="s">
        <v>64</v>
      </c>
      <c r="I111" s="142" t="s">
        <v>161</v>
      </c>
      <c r="J111" s="141" t="s">
        <v>99</v>
      </c>
      <c r="K111" s="140" t="s">
        <v>91</v>
      </c>
      <c r="L111" s="140">
        <v>34</v>
      </c>
      <c r="M111" s="142">
        <v>34</v>
      </c>
    </row>
    <row r="112" spans="1:13" x14ac:dyDescent="0.2">
      <c r="A112" s="141" t="s">
        <v>95</v>
      </c>
      <c r="B112" s="141" t="s">
        <v>96</v>
      </c>
      <c r="C112" s="141">
        <v>130</v>
      </c>
      <c r="D112" s="141">
        <v>3</v>
      </c>
      <c r="E112" s="141">
        <v>531747</v>
      </c>
      <c r="F112" s="141" t="s">
        <v>214</v>
      </c>
      <c r="G112" s="143">
        <v>6</v>
      </c>
      <c r="H112" s="141" t="s">
        <v>64</v>
      </c>
      <c r="I112" s="142" t="s">
        <v>115</v>
      </c>
      <c r="J112" s="141" t="s">
        <v>99</v>
      </c>
      <c r="K112" s="140" t="s">
        <v>91</v>
      </c>
      <c r="L112" s="140">
        <v>6</v>
      </c>
      <c r="M112" s="142">
        <v>6</v>
      </c>
    </row>
    <row r="113" spans="1:13" x14ac:dyDescent="0.2">
      <c r="A113" s="141" t="s">
        <v>95</v>
      </c>
      <c r="B113" s="141" t="s">
        <v>96</v>
      </c>
      <c r="C113" s="141">
        <v>130</v>
      </c>
      <c r="D113" s="141">
        <v>3</v>
      </c>
      <c r="E113" s="141">
        <v>533047006</v>
      </c>
      <c r="F113" s="141" t="s">
        <v>215</v>
      </c>
      <c r="G113" s="143">
        <v>20</v>
      </c>
      <c r="H113" s="141" t="s">
        <v>64</v>
      </c>
      <c r="I113" s="142" t="s">
        <v>108</v>
      </c>
      <c r="J113" s="141" t="s">
        <v>99</v>
      </c>
      <c r="K113" s="140" t="s">
        <v>91</v>
      </c>
      <c r="L113" s="140">
        <v>20</v>
      </c>
      <c r="M113" s="142">
        <v>20</v>
      </c>
    </row>
    <row r="114" spans="1:13" x14ac:dyDescent="0.2">
      <c r="A114" s="141" t="s">
        <v>95</v>
      </c>
      <c r="B114" s="141" t="s">
        <v>96</v>
      </c>
      <c r="C114" s="141">
        <v>135</v>
      </c>
      <c r="D114" s="141">
        <v>1</v>
      </c>
      <c r="E114" s="141">
        <v>203744</v>
      </c>
      <c r="F114" s="141" t="s">
        <v>216</v>
      </c>
      <c r="G114" s="143">
        <v>4</v>
      </c>
      <c r="H114" s="141" t="s">
        <v>64</v>
      </c>
      <c r="I114" s="142" t="s">
        <v>115</v>
      </c>
      <c r="J114" s="141" t="s">
        <v>99</v>
      </c>
      <c r="K114" s="140" t="s">
        <v>91</v>
      </c>
      <c r="L114" s="140">
        <v>4</v>
      </c>
      <c r="M114" s="142">
        <v>4</v>
      </c>
    </row>
    <row r="115" spans="1:13" x14ac:dyDescent="0.2">
      <c r="A115" s="141" t="s">
        <v>95</v>
      </c>
      <c r="B115" s="141" t="s">
        <v>96</v>
      </c>
      <c r="C115" s="141">
        <v>135</v>
      </c>
      <c r="D115" s="141">
        <v>1</v>
      </c>
      <c r="E115" s="141">
        <v>4231</v>
      </c>
      <c r="F115" s="141" t="s">
        <v>217</v>
      </c>
      <c r="G115" s="143">
        <v>6</v>
      </c>
      <c r="H115" s="141" t="s">
        <v>64</v>
      </c>
      <c r="I115" s="142" t="s">
        <v>218</v>
      </c>
      <c r="J115" s="141" t="s">
        <v>99</v>
      </c>
      <c r="K115" s="140" t="s">
        <v>91</v>
      </c>
      <c r="L115" s="140">
        <v>6</v>
      </c>
      <c r="M115" s="142">
        <v>6</v>
      </c>
    </row>
    <row r="116" spans="1:13" x14ac:dyDescent="0.2">
      <c r="A116" s="141" t="s">
        <v>95</v>
      </c>
      <c r="B116" s="141" t="s">
        <v>96</v>
      </c>
      <c r="C116" s="141">
        <v>135</v>
      </c>
      <c r="D116" s="141">
        <v>1</v>
      </c>
      <c r="E116" s="141">
        <v>735373001</v>
      </c>
      <c r="F116" s="141" t="s">
        <v>207</v>
      </c>
      <c r="G116" s="143">
        <v>2</v>
      </c>
      <c r="H116" s="141" t="s">
        <v>64</v>
      </c>
      <c r="I116" s="142" t="s">
        <v>113</v>
      </c>
      <c r="J116" s="141" t="s">
        <v>99</v>
      </c>
      <c r="K116" s="140" t="s">
        <v>91</v>
      </c>
      <c r="L116" s="140">
        <v>2</v>
      </c>
      <c r="M116" s="142">
        <v>2</v>
      </c>
    </row>
    <row r="117" spans="1:13" x14ac:dyDescent="0.2">
      <c r="A117" s="141" t="s">
        <v>95</v>
      </c>
      <c r="B117" s="141" t="s">
        <v>96</v>
      </c>
      <c r="C117" s="141">
        <v>135</v>
      </c>
      <c r="D117" s="141">
        <v>2</v>
      </c>
      <c r="E117" s="141">
        <v>373210</v>
      </c>
      <c r="F117" s="141" t="s">
        <v>219</v>
      </c>
      <c r="G117" s="143">
        <v>2</v>
      </c>
      <c r="H117" s="141" t="s">
        <v>64</v>
      </c>
      <c r="I117" s="142" t="s">
        <v>98</v>
      </c>
      <c r="J117" s="141" t="s">
        <v>99</v>
      </c>
      <c r="K117" s="140" t="s">
        <v>91</v>
      </c>
      <c r="L117" s="140">
        <v>2</v>
      </c>
      <c r="M117" s="142">
        <v>2</v>
      </c>
    </row>
    <row r="118" spans="1:13" x14ac:dyDescent="0.2">
      <c r="A118" s="141" t="s">
        <v>95</v>
      </c>
      <c r="B118" s="141" t="s">
        <v>96</v>
      </c>
      <c r="C118" s="141">
        <v>135</v>
      </c>
      <c r="D118" s="141">
        <v>2</v>
      </c>
      <c r="E118" s="141">
        <v>4724</v>
      </c>
      <c r="F118" s="141" t="s">
        <v>220</v>
      </c>
      <c r="G118" s="143">
        <v>12</v>
      </c>
      <c r="H118" s="141" t="s">
        <v>64</v>
      </c>
      <c r="I118" s="142" t="s">
        <v>221</v>
      </c>
      <c r="J118" s="141" t="s">
        <v>99</v>
      </c>
      <c r="K118" s="140" t="s">
        <v>91</v>
      </c>
      <c r="L118" s="140">
        <v>12</v>
      </c>
      <c r="M118" s="142">
        <v>12</v>
      </c>
    </row>
    <row r="119" spans="1:13" x14ac:dyDescent="0.2">
      <c r="A119" s="141" t="s">
        <v>95</v>
      </c>
      <c r="B119" s="141" t="s">
        <v>96</v>
      </c>
      <c r="C119" s="141">
        <v>136</v>
      </c>
      <c r="D119" s="141">
        <v>2</v>
      </c>
      <c r="E119" s="141">
        <v>143829</v>
      </c>
      <c r="F119" s="141" t="s">
        <v>222</v>
      </c>
      <c r="G119" s="143">
        <v>3</v>
      </c>
      <c r="H119" s="141" t="s">
        <v>64</v>
      </c>
      <c r="I119" s="142" t="s">
        <v>115</v>
      </c>
      <c r="J119" s="141" t="s">
        <v>99</v>
      </c>
      <c r="K119" s="140" t="s">
        <v>91</v>
      </c>
      <c r="L119" s="140">
        <v>3</v>
      </c>
      <c r="M119" s="142">
        <v>3</v>
      </c>
    </row>
    <row r="120" spans="1:13" x14ac:dyDescent="0.2">
      <c r="A120" s="141" t="s">
        <v>95</v>
      </c>
      <c r="B120" s="141" t="s">
        <v>96</v>
      </c>
      <c r="C120" s="141">
        <v>136</v>
      </c>
      <c r="D120" s="141">
        <v>2</v>
      </c>
      <c r="E120" s="141">
        <v>567791</v>
      </c>
      <c r="F120" s="141" t="s">
        <v>223</v>
      </c>
      <c r="G120" s="143">
        <v>13</v>
      </c>
      <c r="H120" s="141" t="s">
        <v>64</v>
      </c>
      <c r="I120" s="142" t="s">
        <v>184</v>
      </c>
      <c r="J120" s="141" t="s">
        <v>99</v>
      </c>
      <c r="K120" s="140" t="s">
        <v>91</v>
      </c>
      <c r="L120" s="140">
        <v>13</v>
      </c>
      <c r="M120" s="142">
        <v>13</v>
      </c>
    </row>
    <row r="121" spans="1:13" x14ac:dyDescent="0.2">
      <c r="A121" s="141" t="s">
        <v>95</v>
      </c>
      <c r="B121" s="141" t="s">
        <v>96</v>
      </c>
      <c r="C121" s="141">
        <v>136</v>
      </c>
      <c r="D121" s="141">
        <v>2</v>
      </c>
      <c r="E121" s="141">
        <v>735373002</v>
      </c>
      <c r="F121" s="141" t="s">
        <v>224</v>
      </c>
      <c r="G121" s="143">
        <v>3</v>
      </c>
      <c r="H121" s="141" t="s">
        <v>64</v>
      </c>
      <c r="I121" s="142" t="s">
        <v>113</v>
      </c>
      <c r="J121" s="141" t="s">
        <v>99</v>
      </c>
      <c r="K121" s="140" t="s">
        <v>91</v>
      </c>
      <c r="L121" s="140">
        <v>3</v>
      </c>
      <c r="M121" s="142">
        <v>3</v>
      </c>
    </row>
    <row r="122" spans="1:13" x14ac:dyDescent="0.2">
      <c r="A122" s="141" t="s">
        <v>95</v>
      </c>
      <c r="B122" s="141" t="s">
        <v>96</v>
      </c>
      <c r="C122" s="141">
        <v>136</v>
      </c>
      <c r="D122" s="141">
        <v>3</v>
      </c>
      <c r="E122" s="141">
        <v>374077</v>
      </c>
      <c r="F122" s="141" t="s">
        <v>225</v>
      </c>
      <c r="G122" s="143">
        <v>10</v>
      </c>
      <c r="H122" s="141" t="s">
        <v>64</v>
      </c>
      <c r="I122" s="142" t="s">
        <v>212</v>
      </c>
      <c r="J122" s="141" t="s">
        <v>99</v>
      </c>
      <c r="K122" s="140" t="s">
        <v>91</v>
      </c>
      <c r="L122" s="140">
        <v>10</v>
      </c>
      <c r="M122" s="142">
        <v>10</v>
      </c>
    </row>
    <row r="123" spans="1:13" x14ac:dyDescent="0.2">
      <c r="A123" s="141" t="s">
        <v>95</v>
      </c>
      <c r="B123" s="141" t="s">
        <v>96</v>
      </c>
      <c r="C123" s="141">
        <v>136</v>
      </c>
      <c r="D123" s="141">
        <v>3</v>
      </c>
      <c r="E123" s="141">
        <v>4763</v>
      </c>
      <c r="F123" s="141" t="s">
        <v>226</v>
      </c>
      <c r="G123" s="143">
        <v>13</v>
      </c>
      <c r="H123" s="141" t="s">
        <v>64</v>
      </c>
      <c r="I123" s="142" t="s">
        <v>161</v>
      </c>
      <c r="J123" s="141" t="s">
        <v>99</v>
      </c>
      <c r="K123" s="140" t="s">
        <v>91</v>
      </c>
      <c r="L123" s="140">
        <v>13</v>
      </c>
      <c r="M123" s="142">
        <v>13</v>
      </c>
    </row>
    <row r="124" spans="1:13" x14ac:dyDescent="0.2">
      <c r="A124" s="141" t="s">
        <v>95</v>
      </c>
      <c r="B124" s="141" t="s">
        <v>96</v>
      </c>
      <c r="C124" s="141">
        <v>136</v>
      </c>
      <c r="D124" s="141">
        <v>3</v>
      </c>
      <c r="E124" s="141">
        <v>768637001</v>
      </c>
      <c r="F124" s="141" t="s">
        <v>227</v>
      </c>
      <c r="G124" s="143">
        <v>12</v>
      </c>
      <c r="H124" s="141" t="s">
        <v>64</v>
      </c>
      <c r="I124" s="142" t="s">
        <v>98</v>
      </c>
      <c r="J124" s="141" t="s">
        <v>99</v>
      </c>
      <c r="K124" s="140" t="s">
        <v>91</v>
      </c>
      <c r="L124" s="140">
        <v>12</v>
      </c>
      <c r="M124" s="142">
        <v>12</v>
      </c>
    </row>
    <row r="125" spans="1:13" x14ac:dyDescent="0.2">
      <c r="A125" s="141" t="s">
        <v>95</v>
      </c>
      <c r="B125" s="141" t="s">
        <v>96</v>
      </c>
      <c r="C125" s="141">
        <v>136</v>
      </c>
      <c r="D125" s="141">
        <v>3</v>
      </c>
      <c r="E125" s="141">
        <v>789726</v>
      </c>
      <c r="F125" s="141" t="s">
        <v>228</v>
      </c>
      <c r="G125" s="143">
        <v>2</v>
      </c>
      <c r="H125" s="141" t="s">
        <v>64</v>
      </c>
      <c r="I125" s="142" t="s">
        <v>98</v>
      </c>
      <c r="J125" s="141" t="s">
        <v>99</v>
      </c>
      <c r="K125" s="140" t="s">
        <v>91</v>
      </c>
      <c r="L125" s="140">
        <v>2</v>
      </c>
      <c r="M125" s="142">
        <v>2</v>
      </c>
    </row>
    <row r="126" spans="1:13" x14ac:dyDescent="0.2">
      <c r="A126" s="141" t="s">
        <v>95</v>
      </c>
      <c r="B126" s="141" t="s">
        <v>96</v>
      </c>
      <c r="C126" s="141">
        <v>137</v>
      </c>
      <c r="D126" s="141">
        <v>1</v>
      </c>
      <c r="E126" s="141">
        <v>4231</v>
      </c>
      <c r="F126" s="141" t="s">
        <v>217</v>
      </c>
      <c r="G126" s="143">
        <v>19</v>
      </c>
      <c r="H126" s="141" t="s">
        <v>64</v>
      </c>
      <c r="I126" s="142" t="s">
        <v>218</v>
      </c>
      <c r="J126" s="141" t="s">
        <v>99</v>
      </c>
      <c r="K126" s="140" t="s">
        <v>91</v>
      </c>
      <c r="L126" s="140">
        <v>19</v>
      </c>
      <c r="M126" s="142">
        <v>19</v>
      </c>
    </row>
    <row r="127" spans="1:13" x14ac:dyDescent="0.2">
      <c r="A127" s="141" t="s">
        <v>95</v>
      </c>
      <c r="B127" s="141" t="s">
        <v>96</v>
      </c>
      <c r="C127" s="141">
        <v>137</v>
      </c>
      <c r="D127" s="141">
        <v>1</v>
      </c>
      <c r="E127" s="141">
        <v>735373002</v>
      </c>
      <c r="F127" s="141" t="s">
        <v>224</v>
      </c>
      <c r="G127" s="143">
        <v>4</v>
      </c>
      <c r="H127" s="141" t="s">
        <v>64</v>
      </c>
      <c r="I127" s="142" t="s">
        <v>113</v>
      </c>
      <c r="J127" s="141" t="s">
        <v>99</v>
      </c>
      <c r="K127" s="140" t="s">
        <v>91</v>
      </c>
      <c r="L127" s="140">
        <v>4</v>
      </c>
      <c r="M127" s="142">
        <v>4</v>
      </c>
    </row>
    <row r="128" spans="1:13" x14ac:dyDescent="0.2">
      <c r="A128" s="141" t="s">
        <v>95</v>
      </c>
      <c r="B128" s="141" t="s">
        <v>96</v>
      </c>
      <c r="C128" s="141">
        <v>137</v>
      </c>
      <c r="D128" s="141">
        <v>3</v>
      </c>
      <c r="E128" s="141">
        <v>1024536</v>
      </c>
      <c r="F128" s="141" t="s">
        <v>229</v>
      </c>
      <c r="G128" s="143">
        <v>1</v>
      </c>
      <c r="H128" s="141" t="s">
        <v>64</v>
      </c>
      <c r="I128" s="142" t="s">
        <v>108</v>
      </c>
      <c r="J128" s="141" t="s">
        <v>99</v>
      </c>
      <c r="K128" s="140" t="s">
        <v>91</v>
      </c>
      <c r="L128" s="140">
        <v>1</v>
      </c>
      <c r="M128" s="142">
        <v>1</v>
      </c>
    </row>
    <row r="129" spans="1:13" x14ac:dyDescent="0.2">
      <c r="A129" s="141" t="s">
        <v>95</v>
      </c>
      <c r="B129" s="141" t="s">
        <v>96</v>
      </c>
      <c r="C129" s="141">
        <v>137</v>
      </c>
      <c r="D129" s="141">
        <v>3</v>
      </c>
      <c r="E129" s="141">
        <v>464456</v>
      </c>
      <c r="F129" s="141" t="s">
        <v>230</v>
      </c>
      <c r="G129" s="143">
        <v>3</v>
      </c>
      <c r="H129" s="141" t="s">
        <v>64</v>
      </c>
      <c r="I129" s="142" t="s">
        <v>184</v>
      </c>
      <c r="J129" s="141" t="s">
        <v>99</v>
      </c>
      <c r="K129" s="140" t="s">
        <v>91</v>
      </c>
      <c r="L129" s="140">
        <v>3</v>
      </c>
      <c r="M129" s="142">
        <v>3</v>
      </c>
    </row>
    <row r="130" spans="1:13" x14ac:dyDescent="0.2">
      <c r="A130" s="141" t="s">
        <v>95</v>
      </c>
      <c r="B130" s="141" t="s">
        <v>96</v>
      </c>
      <c r="C130" s="141">
        <v>137</v>
      </c>
      <c r="D130" s="141">
        <v>3</v>
      </c>
      <c r="E130" s="141">
        <v>49463006</v>
      </c>
      <c r="F130" s="141" t="s">
        <v>231</v>
      </c>
      <c r="G130" s="143">
        <v>9</v>
      </c>
      <c r="H130" s="141" t="s">
        <v>64</v>
      </c>
      <c r="I130" s="142" t="s">
        <v>115</v>
      </c>
      <c r="J130" s="141" t="s">
        <v>99</v>
      </c>
      <c r="K130" s="140" t="s">
        <v>91</v>
      </c>
      <c r="L130" s="140">
        <v>9</v>
      </c>
      <c r="M130" s="142">
        <v>9</v>
      </c>
    </row>
    <row r="131" spans="1:13" x14ac:dyDescent="0.2">
      <c r="A131" s="141" t="s">
        <v>95</v>
      </c>
      <c r="B131" s="141" t="s">
        <v>96</v>
      </c>
      <c r="C131" s="141">
        <v>137</v>
      </c>
      <c r="D131" s="141">
        <v>3</v>
      </c>
      <c r="E131" s="141">
        <v>954239003</v>
      </c>
      <c r="F131" s="141" t="s">
        <v>232</v>
      </c>
      <c r="G131" s="143">
        <v>2</v>
      </c>
      <c r="H131" s="141" t="s">
        <v>64</v>
      </c>
      <c r="I131" s="142" t="s">
        <v>233</v>
      </c>
      <c r="J131" s="141" t="s">
        <v>99</v>
      </c>
      <c r="K131" s="140" t="s">
        <v>91</v>
      </c>
      <c r="L131" s="140">
        <v>2</v>
      </c>
      <c r="M131" s="142">
        <v>2</v>
      </c>
    </row>
    <row r="132" spans="1:13" x14ac:dyDescent="0.2">
      <c r="A132" s="141" t="s">
        <v>95</v>
      </c>
      <c r="B132" s="141" t="s">
        <v>96</v>
      </c>
      <c r="C132" s="141">
        <v>138</v>
      </c>
      <c r="D132" s="141">
        <v>1</v>
      </c>
      <c r="E132" s="141">
        <v>115544</v>
      </c>
      <c r="F132" s="141" t="s">
        <v>234</v>
      </c>
      <c r="G132" s="143">
        <v>18</v>
      </c>
      <c r="H132" s="141" t="s">
        <v>64</v>
      </c>
      <c r="I132" s="142" t="s">
        <v>98</v>
      </c>
      <c r="J132" s="141" t="s">
        <v>99</v>
      </c>
      <c r="K132" s="140" t="s">
        <v>91</v>
      </c>
      <c r="L132" s="140">
        <v>18</v>
      </c>
      <c r="M132" s="142">
        <v>18</v>
      </c>
    </row>
    <row r="133" spans="1:13" x14ac:dyDescent="0.2">
      <c r="A133" s="141" t="s">
        <v>95</v>
      </c>
      <c r="B133" s="141" t="s">
        <v>96</v>
      </c>
      <c r="C133" s="141">
        <v>138</v>
      </c>
      <c r="D133" s="141">
        <v>1</v>
      </c>
      <c r="E133" s="141">
        <v>4257</v>
      </c>
      <c r="F133" s="141" t="s">
        <v>235</v>
      </c>
      <c r="G133" s="143">
        <v>12</v>
      </c>
      <c r="H133" s="141" t="s">
        <v>64</v>
      </c>
      <c r="I133" s="142" t="s">
        <v>236</v>
      </c>
      <c r="J133" s="141" t="s">
        <v>135</v>
      </c>
      <c r="K133" s="140" t="s">
        <v>91</v>
      </c>
      <c r="L133" s="140">
        <v>12</v>
      </c>
      <c r="M133" s="142">
        <v>12</v>
      </c>
    </row>
    <row r="134" spans="1:13" x14ac:dyDescent="0.2">
      <c r="A134" s="141" t="s">
        <v>95</v>
      </c>
      <c r="B134" s="141" t="s">
        <v>96</v>
      </c>
      <c r="C134" s="141">
        <v>138</v>
      </c>
      <c r="D134" s="141">
        <v>1</v>
      </c>
      <c r="E134" s="141">
        <v>787636</v>
      </c>
      <c r="F134" s="141" t="s">
        <v>237</v>
      </c>
      <c r="G134" s="143">
        <v>6</v>
      </c>
      <c r="H134" s="141" t="s">
        <v>64</v>
      </c>
      <c r="I134" s="142" t="s">
        <v>164</v>
      </c>
      <c r="J134" s="141" t="s">
        <v>99</v>
      </c>
      <c r="K134" s="140" t="s">
        <v>91</v>
      </c>
      <c r="L134" s="140">
        <v>6</v>
      </c>
      <c r="M134" s="142">
        <v>6</v>
      </c>
    </row>
    <row r="135" spans="1:13" x14ac:dyDescent="0.2">
      <c r="A135" s="141" t="s">
        <v>95</v>
      </c>
      <c r="B135" s="141" t="s">
        <v>96</v>
      </c>
      <c r="C135" s="141">
        <v>138</v>
      </c>
      <c r="D135" s="141">
        <v>2</v>
      </c>
      <c r="E135" s="141">
        <v>4259</v>
      </c>
      <c r="F135" s="141" t="s">
        <v>238</v>
      </c>
      <c r="G135" s="143">
        <v>20</v>
      </c>
      <c r="H135" s="141" t="s">
        <v>64</v>
      </c>
      <c r="I135" s="142" t="s">
        <v>239</v>
      </c>
      <c r="J135" s="141" t="s">
        <v>135</v>
      </c>
      <c r="K135" s="140" t="s">
        <v>91</v>
      </c>
      <c r="L135" s="140">
        <v>20</v>
      </c>
      <c r="M135" s="142">
        <v>20</v>
      </c>
    </row>
    <row r="136" spans="1:13" x14ac:dyDescent="0.2">
      <c r="A136" s="141" t="s">
        <v>95</v>
      </c>
      <c r="B136" s="141" t="s">
        <v>96</v>
      </c>
      <c r="C136" s="141">
        <v>138</v>
      </c>
      <c r="D136" s="141">
        <v>3</v>
      </c>
      <c r="E136" s="141">
        <v>1024535</v>
      </c>
      <c r="F136" s="141" t="s">
        <v>240</v>
      </c>
      <c r="G136" s="143">
        <v>32</v>
      </c>
      <c r="H136" s="141" t="s">
        <v>64</v>
      </c>
      <c r="I136" s="142" t="s">
        <v>108</v>
      </c>
      <c r="J136" s="141" t="s">
        <v>99</v>
      </c>
      <c r="K136" s="140" t="s">
        <v>91</v>
      </c>
      <c r="L136" s="140">
        <v>32</v>
      </c>
      <c r="M136" s="142">
        <v>32</v>
      </c>
    </row>
    <row r="137" spans="1:13" x14ac:dyDescent="0.2">
      <c r="A137" s="141" t="s">
        <v>95</v>
      </c>
      <c r="B137" s="141" t="s">
        <v>96</v>
      </c>
      <c r="C137" s="141">
        <v>138</v>
      </c>
      <c r="D137" s="141">
        <v>3</v>
      </c>
      <c r="E137" s="141">
        <v>374076</v>
      </c>
      <c r="F137" s="141" t="s">
        <v>241</v>
      </c>
      <c r="G137" s="143">
        <v>5</v>
      </c>
      <c r="H137" s="141" t="s">
        <v>64</v>
      </c>
      <c r="I137" s="142" t="s">
        <v>212</v>
      </c>
      <c r="J137" s="141" t="s">
        <v>99</v>
      </c>
      <c r="K137" s="140" t="s">
        <v>91</v>
      </c>
      <c r="L137" s="140">
        <v>5</v>
      </c>
      <c r="M137" s="142">
        <v>5</v>
      </c>
    </row>
    <row r="138" spans="1:13" x14ac:dyDescent="0.2">
      <c r="A138" s="141" t="s">
        <v>95</v>
      </c>
      <c r="B138" s="141" t="s">
        <v>96</v>
      </c>
      <c r="C138" s="141">
        <v>143</v>
      </c>
      <c r="D138" s="141">
        <v>1</v>
      </c>
      <c r="E138" s="141">
        <v>62650</v>
      </c>
      <c r="F138" s="141" t="s">
        <v>242</v>
      </c>
      <c r="G138" s="143">
        <v>6</v>
      </c>
      <c r="H138" s="141" t="s">
        <v>64</v>
      </c>
      <c r="I138" s="142" t="s">
        <v>110</v>
      </c>
      <c r="J138" s="141" t="s">
        <v>135</v>
      </c>
      <c r="K138" s="140" t="s">
        <v>91</v>
      </c>
      <c r="L138" s="140">
        <v>6</v>
      </c>
      <c r="M138" s="142">
        <v>6</v>
      </c>
    </row>
    <row r="139" spans="1:13" x14ac:dyDescent="0.2">
      <c r="A139" s="141" t="s">
        <v>95</v>
      </c>
      <c r="B139" s="141" t="s">
        <v>96</v>
      </c>
      <c r="C139" s="141">
        <v>143</v>
      </c>
      <c r="D139" s="141">
        <v>1</v>
      </c>
      <c r="E139" s="141">
        <v>754392</v>
      </c>
      <c r="F139" s="141" t="s">
        <v>243</v>
      </c>
      <c r="G139" s="143">
        <v>2</v>
      </c>
      <c r="H139" s="141" t="s">
        <v>64</v>
      </c>
      <c r="I139" s="142" t="s">
        <v>244</v>
      </c>
      <c r="J139" s="141" t="s">
        <v>99</v>
      </c>
      <c r="K139" s="140" t="s">
        <v>91</v>
      </c>
      <c r="L139" s="140">
        <v>2</v>
      </c>
      <c r="M139" s="142">
        <v>2</v>
      </c>
    </row>
    <row r="140" spans="1:13" x14ac:dyDescent="0.2">
      <c r="A140" s="141" t="s">
        <v>95</v>
      </c>
      <c r="B140" s="141" t="s">
        <v>96</v>
      </c>
      <c r="C140" s="141">
        <v>143</v>
      </c>
      <c r="D140" s="141">
        <v>2</v>
      </c>
      <c r="E140" s="141">
        <v>716769</v>
      </c>
      <c r="F140" s="141" t="s">
        <v>245</v>
      </c>
      <c r="G140" s="143">
        <v>56</v>
      </c>
      <c r="H140" s="141" t="s">
        <v>64</v>
      </c>
      <c r="I140" s="142" t="s">
        <v>246</v>
      </c>
      <c r="J140" s="141" t="s">
        <v>99</v>
      </c>
      <c r="K140" s="140" t="s">
        <v>91</v>
      </c>
      <c r="L140" s="140">
        <v>56</v>
      </c>
      <c r="M140" s="142">
        <v>56</v>
      </c>
    </row>
    <row r="141" spans="1:13" x14ac:dyDescent="0.2">
      <c r="A141" s="141" t="s">
        <v>95</v>
      </c>
      <c r="B141" s="141" t="s">
        <v>96</v>
      </c>
      <c r="C141" s="141">
        <v>143</v>
      </c>
      <c r="D141" s="141">
        <v>2</v>
      </c>
      <c r="E141" s="141">
        <v>91045</v>
      </c>
      <c r="F141" s="141" t="s">
        <v>139</v>
      </c>
      <c r="G141" s="143">
        <v>47</v>
      </c>
      <c r="H141" s="141" t="s">
        <v>64</v>
      </c>
      <c r="I141" s="142" t="s">
        <v>140</v>
      </c>
      <c r="J141" s="141" t="s">
        <v>135</v>
      </c>
      <c r="K141" s="140" t="s">
        <v>91</v>
      </c>
      <c r="L141" s="140">
        <v>47</v>
      </c>
      <c r="M141" s="142">
        <v>47</v>
      </c>
    </row>
    <row r="142" spans="1:13" x14ac:dyDescent="0.2">
      <c r="A142" s="141" t="s">
        <v>95</v>
      </c>
      <c r="B142" s="141" t="s">
        <v>96</v>
      </c>
      <c r="C142" s="141">
        <v>143</v>
      </c>
      <c r="D142" s="141">
        <v>3</v>
      </c>
      <c r="E142" s="141">
        <v>768638003</v>
      </c>
      <c r="F142" s="141" t="s">
        <v>247</v>
      </c>
      <c r="G142" s="143">
        <v>5</v>
      </c>
      <c r="H142" s="141" t="s">
        <v>64</v>
      </c>
      <c r="I142" s="142" t="s">
        <v>212</v>
      </c>
      <c r="J142" s="141" t="s">
        <v>99</v>
      </c>
      <c r="K142" s="140" t="s">
        <v>91</v>
      </c>
      <c r="L142" s="140">
        <v>5</v>
      </c>
      <c r="M142" s="142">
        <v>5</v>
      </c>
    </row>
    <row r="143" spans="1:13" x14ac:dyDescent="0.2">
      <c r="A143" s="141" t="s">
        <v>95</v>
      </c>
      <c r="B143" s="141" t="s">
        <v>96</v>
      </c>
      <c r="C143" s="141">
        <v>144</v>
      </c>
      <c r="D143" s="141">
        <v>1</v>
      </c>
      <c r="E143" s="141">
        <v>1015686</v>
      </c>
      <c r="F143" s="141" t="s">
        <v>248</v>
      </c>
      <c r="G143" s="143">
        <v>16</v>
      </c>
      <c r="H143" s="141" t="s">
        <v>64</v>
      </c>
      <c r="I143" s="142" t="s">
        <v>98</v>
      </c>
      <c r="J143" s="141" t="s">
        <v>99</v>
      </c>
      <c r="K143" s="140" t="s">
        <v>91</v>
      </c>
      <c r="L143" s="140">
        <v>16</v>
      </c>
      <c r="M143" s="142">
        <v>16</v>
      </c>
    </row>
    <row r="144" spans="1:13" x14ac:dyDescent="0.2">
      <c r="A144" s="141" t="s">
        <v>95</v>
      </c>
      <c r="B144" s="141" t="s">
        <v>96</v>
      </c>
      <c r="C144" s="141">
        <v>144</v>
      </c>
      <c r="D144" s="141">
        <v>1</v>
      </c>
      <c r="E144" s="141">
        <v>4228</v>
      </c>
      <c r="F144" s="141" t="s">
        <v>249</v>
      </c>
      <c r="G144" s="143">
        <v>16</v>
      </c>
      <c r="H144" s="141" t="s">
        <v>64</v>
      </c>
      <c r="I144" s="142" t="s">
        <v>218</v>
      </c>
      <c r="J144" s="141" t="s">
        <v>99</v>
      </c>
      <c r="K144" s="140" t="s">
        <v>91</v>
      </c>
      <c r="L144" s="140">
        <v>16</v>
      </c>
      <c r="M144" s="142">
        <v>16</v>
      </c>
    </row>
    <row r="145" spans="1:13" x14ac:dyDescent="0.2">
      <c r="A145" s="141" t="s">
        <v>95</v>
      </c>
      <c r="B145" s="141" t="s">
        <v>96</v>
      </c>
      <c r="C145" s="141">
        <v>144</v>
      </c>
      <c r="D145" s="141">
        <v>1</v>
      </c>
      <c r="E145" s="141">
        <v>4257</v>
      </c>
      <c r="F145" s="141" t="s">
        <v>235</v>
      </c>
      <c r="G145" s="143">
        <v>1</v>
      </c>
      <c r="H145" s="141" t="s">
        <v>64</v>
      </c>
      <c r="I145" s="142" t="s">
        <v>236</v>
      </c>
      <c r="J145" s="141" t="s">
        <v>135</v>
      </c>
      <c r="K145" s="140" t="s">
        <v>91</v>
      </c>
      <c r="L145" s="140">
        <v>1</v>
      </c>
      <c r="M145" s="142">
        <v>1</v>
      </c>
    </row>
    <row r="146" spans="1:13" x14ac:dyDescent="0.2">
      <c r="A146" s="141" t="s">
        <v>95</v>
      </c>
      <c r="B146" s="141" t="s">
        <v>96</v>
      </c>
      <c r="C146" s="141">
        <v>144</v>
      </c>
      <c r="D146" s="141">
        <v>1</v>
      </c>
      <c r="E146" s="141">
        <v>452020</v>
      </c>
      <c r="F146" s="141" t="s">
        <v>250</v>
      </c>
      <c r="G146" s="143">
        <v>12</v>
      </c>
      <c r="H146" s="141" t="s">
        <v>64</v>
      </c>
      <c r="I146" s="142" t="s">
        <v>98</v>
      </c>
      <c r="J146" s="141" t="s">
        <v>99</v>
      </c>
      <c r="K146" s="140" t="s">
        <v>91</v>
      </c>
      <c r="L146" s="140">
        <v>12</v>
      </c>
      <c r="M146" s="142">
        <v>12</v>
      </c>
    </row>
    <row r="147" spans="1:13" x14ac:dyDescent="0.2">
      <c r="A147" s="141" t="s">
        <v>95</v>
      </c>
      <c r="B147" s="141" t="s">
        <v>96</v>
      </c>
      <c r="C147" s="141">
        <v>144</v>
      </c>
      <c r="D147" s="141">
        <v>1</v>
      </c>
      <c r="E147" s="141">
        <v>70124</v>
      </c>
      <c r="F147" s="141" t="s">
        <v>251</v>
      </c>
      <c r="G147" s="143">
        <v>6</v>
      </c>
      <c r="H147" s="141" t="s">
        <v>64</v>
      </c>
      <c r="I147" s="142" t="s">
        <v>115</v>
      </c>
      <c r="J147" s="141" t="s">
        <v>99</v>
      </c>
      <c r="K147" s="140" t="s">
        <v>91</v>
      </c>
      <c r="L147" s="140">
        <v>6</v>
      </c>
      <c r="M147" s="142">
        <v>6</v>
      </c>
    </row>
    <row r="148" spans="1:13" x14ac:dyDescent="0.2">
      <c r="A148" s="141" t="s">
        <v>95</v>
      </c>
      <c r="B148" s="141" t="s">
        <v>96</v>
      </c>
      <c r="C148" s="141">
        <v>144</v>
      </c>
      <c r="D148" s="141">
        <v>2</v>
      </c>
      <c r="E148" s="141">
        <v>567790</v>
      </c>
      <c r="F148" s="141" t="s">
        <v>252</v>
      </c>
      <c r="G148" s="143">
        <v>11</v>
      </c>
      <c r="H148" s="141" t="s">
        <v>64</v>
      </c>
      <c r="I148" s="142" t="s">
        <v>184</v>
      </c>
      <c r="J148" s="141" t="s">
        <v>99</v>
      </c>
      <c r="K148" s="140" t="s">
        <v>91</v>
      </c>
      <c r="L148" s="140">
        <v>11</v>
      </c>
      <c r="M148" s="142">
        <v>11</v>
      </c>
    </row>
    <row r="149" spans="1:13" x14ac:dyDescent="0.2">
      <c r="A149" s="141" t="s">
        <v>95</v>
      </c>
      <c r="B149" s="141" t="s">
        <v>96</v>
      </c>
      <c r="C149" s="141">
        <v>144</v>
      </c>
      <c r="D149" s="141">
        <v>2</v>
      </c>
      <c r="E149" s="141">
        <v>735373003</v>
      </c>
      <c r="F149" s="141" t="s">
        <v>210</v>
      </c>
      <c r="G149" s="143">
        <v>1</v>
      </c>
      <c r="H149" s="141" t="s">
        <v>64</v>
      </c>
      <c r="I149" s="142" t="s">
        <v>113</v>
      </c>
      <c r="J149" s="141" t="s">
        <v>99</v>
      </c>
      <c r="K149" s="140" t="s">
        <v>91</v>
      </c>
      <c r="L149" s="140">
        <v>1</v>
      </c>
      <c r="M149" s="142">
        <v>1</v>
      </c>
    </row>
    <row r="150" spans="1:13" x14ac:dyDescent="0.2">
      <c r="A150" s="141" t="s">
        <v>95</v>
      </c>
      <c r="B150" s="141" t="s">
        <v>96</v>
      </c>
      <c r="C150" s="141">
        <v>144</v>
      </c>
      <c r="D150" s="141">
        <v>3</v>
      </c>
      <c r="E150" s="141">
        <v>3378</v>
      </c>
      <c r="F150" s="141" t="s">
        <v>253</v>
      </c>
      <c r="G150" s="143">
        <v>12</v>
      </c>
      <c r="H150" s="141" t="s">
        <v>64</v>
      </c>
      <c r="I150" s="142" t="s">
        <v>98</v>
      </c>
      <c r="J150" s="141" t="s">
        <v>99</v>
      </c>
      <c r="K150" s="140" t="s">
        <v>91</v>
      </c>
      <c r="L150" s="140">
        <v>12</v>
      </c>
      <c r="M150" s="142">
        <v>12</v>
      </c>
    </row>
    <row r="151" spans="1:13" x14ac:dyDescent="0.2">
      <c r="A151" s="141" t="s">
        <v>95</v>
      </c>
      <c r="B151" s="141" t="s">
        <v>96</v>
      </c>
      <c r="C151" s="141">
        <v>144</v>
      </c>
      <c r="D151" s="141">
        <v>3</v>
      </c>
      <c r="E151" s="141">
        <v>373449</v>
      </c>
      <c r="F151" s="141" t="s">
        <v>254</v>
      </c>
      <c r="G151" s="143">
        <v>10</v>
      </c>
      <c r="H151" s="141" t="s">
        <v>64</v>
      </c>
      <c r="I151" s="142" t="s">
        <v>212</v>
      </c>
      <c r="J151" s="141" t="s">
        <v>99</v>
      </c>
      <c r="K151" s="140" t="s">
        <v>91</v>
      </c>
      <c r="L151" s="140">
        <v>10</v>
      </c>
      <c r="M151" s="142">
        <v>10</v>
      </c>
    </row>
    <row r="152" spans="1:13" x14ac:dyDescent="0.2">
      <c r="A152" s="141" t="s">
        <v>95</v>
      </c>
      <c r="B152" s="141" t="s">
        <v>96</v>
      </c>
      <c r="C152" s="141">
        <v>144</v>
      </c>
      <c r="D152" s="141">
        <v>3</v>
      </c>
      <c r="E152" s="141">
        <v>4986</v>
      </c>
      <c r="F152" s="141" t="s">
        <v>255</v>
      </c>
      <c r="G152" s="143">
        <v>5</v>
      </c>
      <c r="H152" s="141" t="s">
        <v>64</v>
      </c>
      <c r="I152" s="142" t="s">
        <v>256</v>
      </c>
      <c r="J152" s="141" t="s">
        <v>111</v>
      </c>
      <c r="K152" s="140" t="s">
        <v>91</v>
      </c>
      <c r="L152" s="140">
        <v>5</v>
      </c>
      <c r="M152" s="142">
        <v>5</v>
      </c>
    </row>
    <row r="153" spans="1:13" x14ac:dyDescent="0.2">
      <c r="A153" s="141" t="s">
        <v>95</v>
      </c>
      <c r="B153" s="141" t="s">
        <v>96</v>
      </c>
      <c r="C153" s="141">
        <v>146</v>
      </c>
      <c r="D153" s="141">
        <v>1</v>
      </c>
      <c r="E153" s="141">
        <v>4228</v>
      </c>
      <c r="F153" s="141" t="s">
        <v>249</v>
      </c>
      <c r="G153" s="143">
        <v>13</v>
      </c>
      <c r="H153" s="141" t="s">
        <v>64</v>
      </c>
      <c r="I153" s="142" t="s">
        <v>218</v>
      </c>
      <c r="J153" s="141" t="s">
        <v>99</v>
      </c>
      <c r="K153" s="140" t="s">
        <v>91</v>
      </c>
      <c r="L153" s="140">
        <v>13</v>
      </c>
      <c r="M153" s="142">
        <v>13</v>
      </c>
    </row>
    <row r="154" spans="1:13" x14ac:dyDescent="0.2">
      <c r="A154" s="141" t="s">
        <v>95</v>
      </c>
      <c r="B154" s="141" t="s">
        <v>96</v>
      </c>
      <c r="C154" s="141">
        <v>146</v>
      </c>
      <c r="D154" s="141">
        <v>2</v>
      </c>
      <c r="E154" s="141">
        <v>142477</v>
      </c>
      <c r="F154" s="141" t="s">
        <v>257</v>
      </c>
      <c r="G154" s="143">
        <v>3</v>
      </c>
      <c r="H154" s="141" t="s">
        <v>64</v>
      </c>
      <c r="I154" s="142" t="s">
        <v>110</v>
      </c>
      <c r="J154" s="141" t="s">
        <v>135</v>
      </c>
      <c r="K154" s="140" t="s">
        <v>91</v>
      </c>
      <c r="L154" s="140">
        <v>3</v>
      </c>
      <c r="M154" s="142">
        <v>3</v>
      </c>
    </row>
    <row r="155" spans="1:13" x14ac:dyDescent="0.2">
      <c r="A155" s="141" t="s">
        <v>95</v>
      </c>
      <c r="B155" s="141" t="s">
        <v>96</v>
      </c>
      <c r="C155" s="141">
        <v>146</v>
      </c>
      <c r="D155" s="141">
        <v>2</v>
      </c>
      <c r="E155" s="141">
        <v>143871001</v>
      </c>
      <c r="F155" s="141" t="s">
        <v>258</v>
      </c>
      <c r="G155" s="143">
        <v>9</v>
      </c>
      <c r="H155" s="141" t="s">
        <v>64</v>
      </c>
      <c r="I155" s="142" t="s">
        <v>115</v>
      </c>
      <c r="J155" s="141" t="s">
        <v>99</v>
      </c>
      <c r="K155" s="140" t="s">
        <v>91</v>
      </c>
      <c r="L155" s="140">
        <v>9</v>
      </c>
      <c r="M155" s="142">
        <v>9</v>
      </c>
    </row>
    <row r="156" spans="1:13" x14ac:dyDescent="0.2">
      <c r="A156" s="141" t="s">
        <v>95</v>
      </c>
      <c r="B156" s="141" t="s">
        <v>96</v>
      </c>
      <c r="C156" s="141">
        <v>146</v>
      </c>
      <c r="D156" s="141">
        <v>2</v>
      </c>
      <c r="E156" s="141">
        <v>719573</v>
      </c>
      <c r="F156" s="141" t="s">
        <v>259</v>
      </c>
      <c r="G156" s="143">
        <v>5</v>
      </c>
      <c r="H156" s="141" t="s">
        <v>64</v>
      </c>
      <c r="I156" s="142" t="s">
        <v>113</v>
      </c>
      <c r="J156" s="141" t="s">
        <v>99</v>
      </c>
      <c r="K156" s="140" t="s">
        <v>91</v>
      </c>
      <c r="L156" s="140">
        <v>5</v>
      </c>
      <c r="M156" s="142">
        <v>5</v>
      </c>
    </row>
    <row r="157" spans="1:13" x14ac:dyDescent="0.2">
      <c r="A157" s="141" t="s">
        <v>95</v>
      </c>
      <c r="B157" s="141" t="s">
        <v>96</v>
      </c>
      <c r="C157" s="141">
        <v>146</v>
      </c>
      <c r="D157" s="141">
        <v>2</v>
      </c>
      <c r="E157" s="141">
        <v>719573</v>
      </c>
      <c r="F157" s="141" t="s">
        <v>259</v>
      </c>
      <c r="G157" s="143">
        <v>12</v>
      </c>
      <c r="H157" s="141" t="s">
        <v>64</v>
      </c>
      <c r="I157" s="142" t="s">
        <v>113</v>
      </c>
      <c r="J157" s="141" t="s">
        <v>99</v>
      </c>
      <c r="K157" s="140" t="s">
        <v>91</v>
      </c>
      <c r="L157" s="140">
        <v>12</v>
      </c>
      <c r="M157" s="142">
        <v>12</v>
      </c>
    </row>
    <row r="158" spans="1:13" x14ac:dyDescent="0.2">
      <c r="A158" s="141" t="s">
        <v>95</v>
      </c>
      <c r="B158" s="141" t="s">
        <v>96</v>
      </c>
      <c r="C158" s="141">
        <v>146</v>
      </c>
      <c r="D158" s="141">
        <v>3</v>
      </c>
      <c r="E158" s="141">
        <v>1024529</v>
      </c>
      <c r="F158" s="141" t="s">
        <v>260</v>
      </c>
      <c r="G158" s="143">
        <v>15</v>
      </c>
      <c r="H158" s="141" t="s">
        <v>64</v>
      </c>
      <c r="I158" s="142" t="s">
        <v>212</v>
      </c>
      <c r="J158" s="141" t="s">
        <v>99</v>
      </c>
      <c r="K158" s="140" t="s">
        <v>91</v>
      </c>
      <c r="L158" s="140">
        <v>15</v>
      </c>
      <c r="M158" s="142">
        <v>15</v>
      </c>
    </row>
    <row r="159" spans="1:13" x14ac:dyDescent="0.2">
      <c r="A159" s="141" t="s">
        <v>95</v>
      </c>
      <c r="B159" s="141" t="s">
        <v>96</v>
      </c>
      <c r="C159" s="141">
        <v>146</v>
      </c>
      <c r="D159" s="141">
        <v>3</v>
      </c>
      <c r="E159" s="141">
        <v>48223001</v>
      </c>
      <c r="F159" s="141" t="s">
        <v>261</v>
      </c>
      <c r="G159" s="143">
        <v>3</v>
      </c>
      <c r="H159" s="141" t="s">
        <v>64</v>
      </c>
      <c r="I159" s="142" t="s">
        <v>98</v>
      </c>
      <c r="J159" s="141" t="s">
        <v>99</v>
      </c>
      <c r="K159" s="140" t="s">
        <v>91</v>
      </c>
      <c r="L159" s="140">
        <v>3</v>
      </c>
      <c r="M159" s="142">
        <v>3</v>
      </c>
    </row>
    <row r="160" spans="1:13" x14ac:dyDescent="0.2">
      <c r="A160" s="141" t="s">
        <v>95</v>
      </c>
      <c r="B160" s="141" t="s">
        <v>96</v>
      </c>
      <c r="C160" s="141">
        <v>146</v>
      </c>
      <c r="D160" s="141">
        <v>3</v>
      </c>
      <c r="E160" s="141">
        <v>568242</v>
      </c>
      <c r="F160" s="141" t="s">
        <v>169</v>
      </c>
      <c r="G160" s="143">
        <v>12</v>
      </c>
      <c r="H160" s="141" t="s">
        <v>64</v>
      </c>
      <c r="I160" s="142" t="s">
        <v>115</v>
      </c>
      <c r="J160" s="141" t="s">
        <v>99</v>
      </c>
      <c r="K160" s="140" t="s">
        <v>91</v>
      </c>
      <c r="L160" s="140">
        <v>12</v>
      </c>
      <c r="M160" s="142">
        <v>12</v>
      </c>
    </row>
    <row r="161" spans="1:13" x14ac:dyDescent="0.2">
      <c r="A161" s="141" t="s">
        <v>95</v>
      </c>
      <c r="B161" s="141" t="s">
        <v>96</v>
      </c>
      <c r="C161" s="141">
        <v>152</v>
      </c>
      <c r="D161" s="141">
        <v>1</v>
      </c>
      <c r="E161" s="141">
        <v>508126</v>
      </c>
      <c r="F161" s="141" t="s">
        <v>262</v>
      </c>
      <c r="G161" s="143">
        <v>3</v>
      </c>
      <c r="H161" s="141" t="s">
        <v>64</v>
      </c>
      <c r="I161" s="142" t="s">
        <v>115</v>
      </c>
      <c r="J161" s="141" t="s">
        <v>99</v>
      </c>
      <c r="K161" s="140" t="s">
        <v>91</v>
      </c>
      <c r="L161" s="140">
        <v>3</v>
      </c>
      <c r="M161" s="142">
        <v>3</v>
      </c>
    </row>
    <row r="162" spans="1:13" x14ac:dyDescent="0.2">
      <c r="A162" s="141" t="s">
        <v>95</v>
      </c>
      <c r="B162" s="141" t="s">
        <v>96</v>
      </c>
      <c r="C162" s="141">
        <v>152</v>
      </c>
      <c r="D162" s="141">
        <v>1</v>
      </c>
      <c r="E162" s="141">
        <v>735373001</v>
      </c>
      <c r="F162" s="141" t="s">
        <v>207</v>
      </c>
      <c r="G162" s="143">
        <v>2</v>
      </c>
      <c r="H162" s="141" t="s">
        <v>64</v>
      </c>
      <c r="I162" s="142" t="s">
        <v>113</v>
      </c>
      <c r="J162" s="141" t="s">
        <v>99</v>
      </c>
      <c r="K162" s="140" t="s">
        <v>91</v>
      </c>
      <c r="L162" s="140">
        <v>2</v>
      </c>
      <c r="M162" s="142">
        <v>2</v>
      </c>
    </row>
    <row r="163" spans="1:13" x14ac:dyDescent="0.2">
      <c r="A163" s="141" t="s">
        <v>95</v>
      </c>
      <c r="B163" s="141" t="s">
        <v>96</v>
      </c>
      <c r="C163" s="141">
        <v>152</v>
      </c>
      <c r="D163" s="141">
        <v>2</v>
      </c>
      <c r="E163" s="141">
        <v>1015686</v>
      </c>
      <c r="F163" s="141" t="s">
        <v>248</v>
      </c>
      <c r="G163" s="143">
        <v>24</v>
      </c>
      <c r="H163" s="141" t="s">
        <v>64</v>
      </c>
      <c r="I163" s="142" t="s">
        <v>98</v>
      </c>
      <c r="J163" s="141" t="s">
        <v>99</v>
      </c>
      <c r="K163" s="140" t="s">
        <v>91</v>
      </c>
      <c r="L163" s="140">
        <v>24</v>
      </c>
      <c r="M163" s="142">
        <v>24</v>
      </c>
    </row>
    <row r="164" spans="1:13" x14ac:dyDescent="0.2">
      <c r="A164" s="141" t="s">
        <v>95</v>
      </c>
      <c r="B164" s="141" t="s">
        <v>96</v>
      </c>
      <c r="C164" s="141">
        <v>152</v>
      </c>
      <c r="D164" s="141">
        <v>2</v>
      </c>
      <c r="E164" s="141">
        <v>143871002</v>
      </c>
      <c r="F164" s="141" t="s">
        <v>263</v>
      </c>
      <c r="G164" s="143">
        <v>6</v>
      </c>
      <c r="H164" s="141" t="s">
        <v>64</v>
      </c>
      <c r="I164" s="142" t="s">
        <v>115</v>
      </c>
      <c r="J164" s="141" t="s">
        <v>99</v>
      </c>
      <c r="K164" s="140" t="s">
        <v>91</v>
      </c>
      <c r="L164" s="140">
        <v>6</v>
      </c>
      <c r="M164" s="142">
        <v>6</v>
      </c>
    </row>
    <row r="165" spans="1:13" x14ac:dyDescent="0.2">
      <c r="A165" s="141" t="s">
        <v>95</v>
      </c>
      <c r="B165" s="141" t="s">
        <v>96</v>
      </c>
      <c r="C165" s="141">
        <v>152</v>
      </c>
      <c r="D165" s="141">
        <v>2</v>
      </c>
      <c r="E165" s="141">
        <v>470338</v>
      </c>
      <c r="F165" s="141" t="s">
        <v>264</v>
      </c>
      <c r="G165" s="143">
        <v>1</v>
      </c>
      <c r="H165" s="141" t="s">
        <v>64</v>
      </c>
      <c r="I165" s="142" t="s">
        <v>265</v>
      </c>
      <c r="J165" s="141" t="s">
        <v>99</v>
      </c>
      <c r="K165" s="140" t="s">
        <v>91</v>
      </c>
      <c r="L165" s="140">
        <v>1</v>
      </c>
      <c r="M165" s="142">
        <v>1</v>
      </c>
    </row>
    <row r="166" spans="1:13" x14ac:dyDescent="0.2">
      <c r="A166" s="141" t="s">
        <v>95</v>
      </c>
      <c r="B166" s="141" t="s">
        <v>96</v>
      </c>
      <c r="C166" s="141">
        <v>152</v>
      </c>
      <c r="D166" s="141">
        <v>2</v>
      </c>
      <c r="E166" s="141">
        <v>518476004</v>
      </c>
      <c r="F166" s="141" t="s">
        <v>266</v>
      </c>
      <c r="G166" s="143">
        <v>3</v>
      </c>
      <c r="H166" s="141" t="s">
        <v>64</v>
      </c>
      <c r="I166" s="142" t="s">
        <v>115</v>
      </c>
      <c r="J166" s="141" t="s">
        <v>99</v>
      </c>
      <c r="K166" s="140" t="s">
        <v>91</v>
      </c>
      <c r="L166" s="140">
        <v>3</v>
      </c>
      <c r="M166" s="142">
        <v>3</v>
      </c>
    </row>
    <row r="167" spans="1:13" x14ac:dyDescent="0.2">
      <c r="A167" s="141" t="s">
        <v>95</v>
      </c>
      <c r="B167" s="141" t="s">
        <v>96</v>
      </c>
      <c r="C167" s="141">
        <v>152</v>
      </c>
      <c r="D167" s="141">
        <v>2</v>
      </c>
      <c r="E167" s="141">
        <v>59505002</v>
      </c>
      <c r="F167" s="141" t="s">
        <v>267</v>
      </c>
      <c r="G167" s="143">
        <v>18</v>
      </c>
      <c r="H167" s="141" t="s">
        <v>64</v>
      </c>
      <c r="I167" s="142" t="s">
        <v>98</v>
      </c>
      <c r="J167" s="141" t="s">
        <v>99</v>
      </c>
      <c r="K167" s="140" t="s">
        <v>91</v>
      </c>
      <c r="L167" s="140">
        <v>18</v>
      </c>
      <c r="M167" s="142">
        <v>18</v>
      </c>
    </row>
    <row r="168" spans="1:13" x14ac:dyDescent="0.2">
      <c r="A168" s="141" t="s">
        <v>95</v>
      </c>
      <c r="B168" s="141" t="s">
        <v>96</v>
      </c>
      <c r="C168" s="141">
        <v>152</v>
      </c>
      <c r="D168" s="141">
        <v>2</v>
      </c>
      <c r="E168" s="141">
        <v>735373001</v>
      </c>
      <c r="F168" s="141" t="s">
        <v>207</v>
      </c>
      <c r="G168" s="143">
        <v>5</v>
      </c>
      <c r="H168" s="141" t="s">
        <v>64</v>
      </c>
      <c r="I168" s="142" t="s">
        <v>113</v>
      </c>
      <c r="J168" s="141" t="s">
        <v>99</v>
      </c>
      <c r="K168" s="140" t="s">
        <v>91</v>
      </c>
      <c r="L168" s="140">
        <v>5</v>
      </c>
      <c r="M168" s="142">
        <v>5</v>
      </c>
    </row>
    <row r="169" spans="1:13" x14ac:dyDescent="0.2">
      <c r="A169" s="141" t="s">
        <v>95</v>
      </c>
      <c r="B169" s="141" t="s">
        <v>96</v>
      </c>
      <c r="C169" s="141">
        <v>152</v>
      </c>
      <c r="D169" s="141">
        <v>3</v>
      </c>
      <c r="E169" s="141">
        <v>4993</v>
      </c>
      <c r="F169" s="141" t="s">
        <v>268</v>
      </c>
      <c r="G169" s="143">
        <v>10</v>
      </c>
      <c r="H169" s="141" t="s">
        <v>64</v>
      </c>
      <c r="I169" s="142" t="s">
        <v>212</v>
      </c>
      <c r="J169" s="141" t="s">
        <v>99</v>
      </c>
      <c r="K169" s="140" t="s">
        <v>91</v>
      </c>
      <c r="L169" s="140">
        <v>10</v>
      </c>
      <c r="M169" s="142">
        <v>10</v>
      </c>
    </row>
    <row r="170" spans="1:13" x14ac:dyDescent="0.2">
      <c r="A170" s="141" t="s">
        <v>95</v>
      </c>
      <c r="B170" s="141" t="s">
        <v>96</v>
      </c>
      <c r="C170" s="141">
        <v>152</v>
      </c>
      <c r="D170" s="141">
        <v>3</v>
      </c>
      <c r="E170" s="141">
        <v>506514</v>
      </c>
      <c r="F170" s="141" t="s">
        <v>269</v>
      </c>
      <c r="G170" s="143">
        <v>9</v>
      </c>
      <c r="H170" s="141" t="s">
        <v>64</v>
      </c>
      <c r="I170" s="142" t="s">
        <v>115</v>
      </c>
      <c r="J170" s="141" t="s">
        <v>99</v>
      </c>
      <c r="K170" s="140" t="s">
        <v>91</v>
      </c>
      <c r="L170" s="140">
        <v>9</v>
      </c>
      <c r="M170" s="142">
        <v>9</v>
      </c>
    </row>
    <row r="171" spans="1:13" x14ac:dyDescent="0.2">
      <c r="A171" s="141" t="s">
        <v>95</v>
      </c>
      <c r="B171" s="141" t="s">
        <v>96</v>
      </c>
      <c r="C171" s="141">
        <v>152</v>
      </c>
      <c r="D171" s="141">
        <v>3</v>
      </c>
      <c r="E171" s="141">
        <v>768104</v>
      </c>
      <c r="F171" s="141" t="s">
        <v>270</v>
      </c>
      <c r="G171" s="143">
        <v>8</v>
      </c>
      <c r="H171" s="141" t="s">
        <v>64</v>
      </c>
      <c r="I171" s="142" t="s">
        <v>164</v>
      </c>
      <c r="J171" s="141" t="s">
        <v>99</v>
      </c>
      <c r="K171" s="140" t="s">
        <v>91</v>
      </c>
      <c r="L171" s="140">
        <v>8</v>
      </c>
      <c r="M171" s="142">
        <v>8</v>
      </c>
    </row>
    <row r="172" spans="1:13" x14ac:dyDescent="0.2">
      <c r="A172" s="141" t="s">
        <v>95</v>
      </c>
      <c r="B172" s="141" t="s">
        <v>96</v>
      </c>
      <c r="C172" s="141">
        <v>152</v>
      </c>
      <c r="D172" s="141">
        <v>3</v>
      </c>
      <c r="E172" s="141">
        <v>768638002</v>
      </c>
      <c r="F172" s="141" t="s">
        <v>271</v>
      </c>
      <c r="G172" s="143">
        <v>5</v>
      </c>
      <c r="H172" s="141" t="s">
        <v>64</v>
      </c>
      <c r="I172" s="142" t="s">
        <v>212</v>
      </c>
      <c r="J172" s="141" t="s">
        <v>99</v>
      </c>
      <c r="K172" s="140" t="s">
        <v>91</v>
      </c>
      <c r="L172" s="140">
        <v>5</v>
      </c>
      <c r="M172" s="142">
        <v>5</v>
      </c>
    </row>
    <row r="173" spans="1:13" x14ac:dyDescent="0.2">
      <c r="A173" s="141" t="s">
        <v>95</v>
      </c>
      <c r="B173" s="141" t="s">
        <v>96</v>
      </c>
      <c r="C173" s="141">
        <v>153</v>
      </c>
      <c r="D173" s="141">
        <v>1</v>
      </c>
      <c r="E173" s="141">
        <v>225493</v>
      </c>
      <c r="F173" s="141" t="s">
        <v>272</v>
      </c>
      <c r="G173" s="143">
        <v>6</v>
      </c>
      <c r="H173" s="141" t="s">
        <v>64</v>
      </c>
      <c r="I173" s="142" t="s">
        <v>115</v>
      </c>
      <c r="J173" s="141" t="s">
        <v>99</v>
      </c>
      <c r="K173" s="140" t="s">
        <v>91</v>
      </c>
      <c r="L173" s="140">
        <v>6</v>
      </c>
      <c r="M173" s="142">
        <v>6</v>
      </c>
    </row>
    <row r="174" spans="1:13" x14ac:dyDescent="0.2">
      <c r="A174" s="141" t="s">
        <v>95</v>
      </c>
      <c r="B174" s="141" t="s">
        <v>96</v>
      </c>
      <c r="C174" s="141">
        <v>153</v>
      </c>
      <c r="D174" s="141">
        <v>1</v>
      </c>
      <c r="E174" s="141">
        <v>954239003</v>
      </c>
      <c r="F174" s="141" t="s">
        <v>232</v>
      </c>
      <c r="G174" s="143">
        <v>7</v>
      </c>
      <c r="H174" s="141" t="s">
        <v>64</v>
      </c>
      <c r="I174" s="142" t="s">
        <v>233</v>
      </c>
      <c r="J174" s="141" t="s">
        <v>99</v>
      </c>
      <c r="K174" s="140" t="s">
        <v>91</v>
      </c>
      <c r="L174" s="140">
        <v>7</v>
      </c>
      <c r="M174" s="142">
        <v>7</v>
      </c>
    </row>
    <row r="175" spans="1:13" x14ac:dyDescent="0.2">
      <c r="A175" s="141" t="s">
        <v>95</v>
      </c>
      <c r="B175" s="141" t="s">
        <v>96</v>
      </c>
      <c r="C175" s="141">
        <v>153</v>
      </c>
      <c r="D175" s="141">
        <v>2</v>
      </c>
      <c r="E175" s="141">
        <v>203744</v>
      </c>
      <c r="F175" s="141" t="s">
        <v>216</v>
      </c>
      <c r="G175" s="143">
        <v>9</v>
      </c>
      <c r="H175" s="141" t="s">
        <v>64</v>
      </c>
      <c r="I175" s="142" t="s">
        <v>115</v>
      </c>
      <c r="J175" s="141" t="s">
        <v>99</v>
      </c>
      <c r="K175" s="140" t="s">
        <v>91</v>
      </c>
      <c r="L175" s="140">
        <v>9</v>
      </c>
      <c r="M175" s="142">
        <v>9</v>
      </c>
    </row>
    <row r="176" spans="1:13" x14ac:dyDescent="0.2">
      <c r="A176" s="141" t="s">
        <v>95</v>
      </c>
      <c r="B176" s="141" t="s">
        <v>96</v>
      </c>
      <c r="C176" s="141">
        <v>153</v>
      </c>
      <c r="D176" s="141">
        <v>2</v>
      </c>
      <c r="E176" s="141">
        <v>49463001</v>
      </c>
      <c r="F176" s="141" t="s">
        <v>273</v>
      </c>
      <c r="G176" s="143">
        <v>9</v>
      </c>
      <c r="H176" s="141" t="s">
        <v>64</v>
      </c>
      <c r="I176" s="142" t="s">
        <v>115</v>
      </c>
      <c r="J176" s="141" t="s">
        <v>99</v>
      </c>
      <c r="K176" s="140" t="s">
        <v>91</v>
      </c>
      <c r="L176" s="140">
        <v>9</v>
      </c>
      <c r="M176" s="142">
        <v>9</v>
      </c>
    </row>
    <row r="177" spans="1:13" x14ac:dyDescent="0.2">
      <c r="A177" s="141" t="s">
        <v>95</v>
      </c>
      <c r="B177" s="141" t="s">
        <v>96</v>
      </c>
      <c r="C177" s="141">
        <v>153</v>
      </c>
      <c r="D177" s="141">
        <v>2</v>
      </c>
      <c r="E177" s="141">
        <v>74982</v>
      </c>
      <c r="F177" s="141" t="s">
        <v>274</v>
      </c>
      <c r="G177" s="143">
        <v>6</v>
      </c>
      <c r="H177" s="141" t="s">
        <v>64</v>
      </c>
      <c r="I177" s="142" t="s">
        <v>115</v>
      </c>
      <c r="J177" s="141" t="s">
        <v>99</v>
      </c>
      <c r="K177" s="140" t="s">
        <v>91</v>
      </c>
      <c r="L177" s="140">
        <v>6</v>
      </c>
      <c r="M177" s="142">
        <v>6</v>
      </c>
    </row>
    <row r="178" spans="1:13" x14ac:dyDescent="0.2">
      <c r="A178" s="141" t="s">
        <v>95</v>
      </c>
      <c r="B178" s="141" t="s">
        <v>96</v>
      </c>
      <c r="C178" s="141">
        <v>153</v>
      </c>
      <c r="D178" s="141">
        <v>2</v>
      </c>
      <c r="E178" s="141">
        <v>754391</v>
      </c>
      <c r="F178" s="141" t="s">
        <v>275</v>
      </c>
      <c r="G178" s="143">
        <v>36</v>
      </c>
      <c r="H178" s="141" t="s">
        <v>64</v>
      </c>
      <c r="I178" s="142" t="s">
        <v>115</v>
      </c>
      <c r="J178" s="141" t="s">
        <v>99</v>
      </c>
      <c r="K178" s="140" t="s">
        <v>91</v>
      </c>
      <c r="L178" s="140">
        <v>36</v>
      </c>
      <c r="M178" s="142">
        <v>36</v>
      </c>
    </row>
    <row r="179" spans="1:13" x14ac:dyDescent="0.2">
      <c r="A179" s="141" t="s">
        <v>95</v>
      </c>
      <c r="B179" s="141" t="s">
        <v>96</v>
      </c>
      <c r="C179" s="141">
        <v>153</v>
      </c>
      <c r="D179" s="141">
        <v>2</v>
      </c>
      <c r="E179" s="141">
        <v>889644</v>
      </c>
      <c r="F179" s="141" t="s">
        <v>276</v>
      </c>
      <c r="G179" s="143">
        <v>9</v>
      </c>
      <c r="H179" s="141" t="s">
        <v>64</v>
      </c>
      <c r="I179" s="142" t="s">
        <v>115</v>
      </c>
      <c r="J179" s="141" t="s">
        <v>99</v>
      </c>
      <c r="K179" s="140" t="s">
        <v>91</v>
      </c>
      <c r="L179" s="140">
        <v>9</v>
      </c>
      <c r="M179" s="142">
        <v>9</v>
      </c>
    </row>
    <row r="180" spans="1:13" x14ac:dyDescent="0.2">
      <c r="A180" s="141" t="s">
        <v>95</v>
      </c>
      <c r="B180" s="141" t="s">
        <v>96</v>
      </c>
      <c r="C180" s="141">
        <v>153</v>
      </c>
      <c r="D180" s="141">
        <v>3</v>
      </c>
      <c r="E180" s="141">
        <v>1024534</v>
      </c>
      <c r="F180" s="141" t="s">
        <v>277</v>
      </c>
      <c r="G180" s="143">
        <v>7</v>
      </c>
      <c r="H180" s="141" t="s">
        <v>64</v>
      </c>
      <c r="I180" s="142" t="s">
        <v>278</v>
      </c>
      <c r="J180" s="141" t="s">
        <v>99</v>
      </c>
      <c r="K180" s="140" t="s">
        <v>91</v>
      </c>
      <c r="L180" s="140">
        <v>7</v>
      </c>
      <c r="M180" s="142">
        <v>7</v>
      </c>
    </row>
    <row r="181" spans="1:13" x14ac:dyDescent="0.2">
      <c r="A181" s="141" t="s">
        <v>95</v>
      </c>
      <c r="B181" s="141" t="s">
        <v>96</v>
      </c>
      <c r="C181" s="141">
        <v>153</v>
      </c>
      <c r="D181" s="141">
        <v>3</v>
      </c>
      <c r="E181" s="141">
        <v>464456</v>
      </c>
      <c r="F181" s="141" t="s">
        <v>230</v>
      </c>
      <c r="G181" s="143">
        <v>6</v>
      </c>
      <c r="H181" s="141" t="s">
        <v>64</v>
      </c>
      <c r="I181" s="142" t="s">
        <v>184</v>
      </c>
      <c r="J181" s="141" t="s">
        <v>99</v>
      </c>
      <c r="K181" s="140" t="s">
        <v>91</v>
      </c>
      <c r="L181" s="140">
        <v>6</v>
      </c>
      <c r="M181" s="142">
        <v>6</v>
      </c>
    </row>
    <row r="182" spans="1:13" x14ac:dyDescent="0.2">
      <c r="A182" s="141" t="s">
        <v>95</v>
      </c>
      <c r="B182" s="141" t="s">
        <v>96</v>
      </c>
      <c r="C182" s="141">
        <v>154</v>
      </c>
      <c r="D182" s="141">
        <v>1</v>
      </c>
      <c r="E182" s="141">
        <v>48223002</v>
      </c>
      <c r="F182" s="141" t="s">
        <v>279</v>
      </c>
      <c r="G182" s="143">
        <v>7</v>
      </c>
      <c r="H182" s="141" t="s">
        <v>64</v>
      </c>
      <c r="I182" s="142" t="s">
        <v>98</v>
      </c>
      <c r="J182" s="141" t="s">
        <v>99</v>
      </c>
      <c r="K182" s="140" t="s">
        <v>91</v>
      </c>
      <c r="L182" s="140">
        <v>7</v>
      </c>
      <c r="M182" s="142">
        <v>7</v>
      </c>
    </row>
    <row r="183" spans="1:13" x14ac:dyDescent="0.2">
      <c r="A183" s="141" t="s">
        <v>95</v>
      </c>
      <c r="B183" s="141" t="s">
        <v>96</v>
      </c>
      <c r="C183" s="141">
        <v>154</v>
      </c>
      <c r="D183" s="141">
        <v>1</v>
      </c>
      <c r="E183" s="141">
        <v>518476004</v>
      </c>
      <c r="F183" s="141" t="s">
        <v>266</v>
      </c>
      <c r="G183" s="143">
        <v>6</v>
      </c>
      <c r="H183" s="141" t="s">
        <v>64</v>
      </c>
      <c r="I183" s="142" t="s">
        <v>115</v>
      </c>
      <c r="J183" s="141" t="s">
        <v>99</v>
      </c>
      <c r="K183" s="140" t="s">
        <v>91</v>
      </c>
      <c r="L183" s="140">
        <v>6</v>
      </c>
      <c r="M183" s="142">
        <v>6</v>
      </c>
    </row>
    <row r="184" spans="1:13" x14ac:dyDescent="0.2">
      <c r="A184" s="141" t="s">
        <v>95</v>
      </c>
      <c r="B184" s="141" t="s">
        <v>96</v>
      </c>
      <c r="C184" s="141">
        <v>154</v>
      </c>
      <c r="D184" s="141">
        <v>1</v>
      </c>
      <c r="E184" s="141">
        <v>754389</v>
      </c>
      <c r="F184" s="141" t="s">
        <v>280</v>
      </c>
      <c r="G184" s="143">
        <v>8</v>
      </c>
      <c r="H184" s="141" t="s">
        <v>64</v>
      </c>
      <c r="I184" s="142" t="s">
        <v>164</v>
      </c>
      <c r="J184" s="141" t="s">
        <v>99</v>
      </c>
      <c r="K184" s="140" t="s">
        <v>91</v>
      </c>
      <c r="L184" s="140">
        <v>8</v>
      </c>
      <c r="M184" s="142">
        <v>8</v>
      </c>
    </row>
    <row r="185" spans="1:13" x14ac:dyDescent="0.2">
      <c r="A185" s="141" t="s">
        <v>95</v>
      </c>
      <c r="B185" s="141" t="s">
        <v>96</v>
      </c>
      <c r="C185" s="141">
        <v>154</v>
      </c>
      <c r="D185" s="141">
        <v>2</v>
      </c>
      <c r="E185" s="141">
        <v>45685</v>
      </c>
      <c r="F185" s="141" t="s">
        <v>281</v>
      </c>
      <c r="G185" s="143">
        <v>26</v>
      </c>
      <c r="H185" s="141" t="s">
        <v>64</v>
      </c>
      <c r="I185" s="142" t="s">
        <v>282</v>
      </c>
      <c r="J185" s="141" t="s">
        <v>99</v>
      </c>
      <c r="K185" s="140" t="s">
        <v>91</v>
      </c>
      <c r="L185" s="140">
        <v>26</v>
      </c>
      <c r="M185" s="142">
        <v>26</v>
      </c>
    </row>
    <row r="186" spans="1:13" x14ac:dyDescent="0.2">
      <c r="A186" s="141" t="s">
        <v>95</v>
      </c>
      <c r="B186" s="141" t="s">
        <v>96</v>
      </c>
      <c r="C186" s="141">
        <v>154</v>
      </c>
      <c r="D186" s="141">
        <v>2</v>
      </c>
      <c r="E186" s="141">
        <v>49463004</v>
      </c>
      <c r="F186" s="141" t="s">
        <v>209</v>
      </c>
      <c r="G186" s="143">
        <v>12</v>
      </c>
      <c r="H186" s="141" t="s">
        <v>64</v>
      </c>
      <c r="I186" s="142" t="s">
        <v>115</v>
      </c>
      <c r="J186" s="141" t="s">
        <v>99</v>
      </c>
      <c r="K186" s="140" t="s">
        <v>91</v>
      </c>
      <c r="L186" s="140">
        <v>12</v>
      </c>
      <c r="M186" s="142">
        <v>12</v>
      </c>
    </row>
    <row r="187" spans="1:13" x14ac:dyDescent="0.2">
      <c r="A187" s="141" t="s">
        <v>95</v>
      </c>
      <c r="B187" s="141" t="s">
        <v>96</v>
      </c>
      <c r="C187" s="141">
        <v>154</v>
      </c>
      <c r="D187" s="141">
        <v>2</v>
      </c>
      <c r="E187" s="141">
        <v>508126</v>
      </c>
      <c r="F187" s="141" t="s">
        <v>262</v>
      </c>
      <c r="G187" s="143">
        <v>6</v>
      </c>
      <c r="H187" s="141" t="s">
        <v>64</v>
      </c>
      <c r="I187" s="142" t="s">
        <v>115</v>
      </c>
      <c r="J187" s="141" t="s">
        <v>99</v>
      </c>
      <c r="K187" s="140" t="s">
        <v>91</v>
      </c>
      <c r="L187" s="140">
        <v>6</v>
      </c>
      <c r="M187" s="142">
        <v>6</v>
      </c>
    </row>
    <row r="188" spans="1:13" x14ac:dyDescent="0.2">
      <c r="A188" s="141" t="s">
        <v>95</v>
      </c>
      <c r="B188" s="141" t="s">
        <v>96</v>
      </c>
      <c r="C188" s="141">
        <v>154</v>
      </c>
      <c r="D188" s="141">
        <v>2</v>
      </c>
      <c r="E188" s="141">
        <v>947275</v>
      </c>
      <c r="F188" s="141" t="s">
        <v>283</v>
      </c>
      <c r="G188" s="143">
        <v>6</v>
      </c>
      <c r="H188" s="141" t="s">
        <v>64</v>
      </c>
      <c r="I188" s="142" t="s">
        <v>98</v>
      </c>
      <c r="J188" s="141" t="s">
        <v>99</v>
      </c>
      <c r="K188" s="140" t="s">
        <v>91</v>
      </c>
      <c r="L188" s="140">
        <v>6</v>
      </c>
      <c r="M188" s="142">
        <v>6</v>
      </c>
    </row>
    <row r="189" spans="1:13" x14ac:dyDescent="0.2">
      <c r="A189" s="141" t="s">
        <v>95</v>
      </c>
      <c r="B189" s="141" t="s">
        <v>96</v>
      </c>
      <c r="C189" s="141">
        <v>154</v>
      </c>
      <c r="D189" s="141">
        <v>3</v>
      </c>
      <c r="E189" s="141">
        <v>1024532</v>
      </c>
      <c r="F189" s="141" t="s">
        <v>284</v>
      </c>
      <c r="G189" s="143">
        <v>15</v>
      </c>
      <c r="H189" s="141" t="s">
        <v>64</v>
      </c>
      <c r="I189" s="142" t="s">
        <v>212</v>
      </c>
      <c r="J189" s="141" t="s">
        <v>99</v>
      </c>
      <c r="K189" s="140" t="s">
        <v>91</v>
      </c>
      <c r="L189" s="140">
        <v>15</v>
      </c>
      <c r="M189" s="142">
        <v>15</v>
      </c>
    </row>
    <row r="190" spans="1:13" x14ac:dyDescent="0.2">
      <c r="A190" s="141" t="s">
        <v>95</v>
      </c>
      <c r="B190" s="141" t="s">
        <v>96</v>
      </c>
      <c r="C190" s="141">
        <v>154</v>
      </c>
      <c r="D190" s="141">
        <v>3</v>
      </c>
      <c r="E190" s="141">
        <v>38955</v>
      </c>
      <c r="F190" s="141" t="s">
        <v>285</v>
      </c>
      <c r="G190" s="143">
        <v>12</v>
      </c>
      <c r="H190" s="141" t="s">
        <v>64</v>
      </c>
      <c r="I190" s="142" t="s">
        <v>286</v>
      </c>
      <c r="J190" s="141" t="s">
        <v>111</v>
      </c>
      <c r="K190" s="140" t="s">
        <v>91</v>
      </c>
      <c r="L190" s="140">
        <v>12</v>
      </c>
      <c r="M190" s="142">
        <v>12</v>
      </c>
    </row>
    <row r="191" spans="1:13" x14ac:dyDescent="0.2">
      <c r="A191" s="141" t="s">
        <v>95</v>
      </c>
      <c r="B191" s="141" t="s">
        <v>96</v>
      </c>
      <c r="C191" s="141">
        <v>154</v>
      </c>
      <c r="D191" s="141">
        <v>3</v>
      </c>
      <c r="E191" s="141">
        <v>768638001</v>
      </c>
      <c r="F191" s="141" t="s">
        <v>287</v>
      </c>
      <c r="G191" s="143">
        <v>5</v>
      </c>
      <c r="H191" s="141" t="s">
        <v>64</v>
      </c>
      <c r="I191" s="142" t="s">
        <v>212</v>
      </c>
      <c r="J191" s="141" t="s">
        <v>99</v>
      </c>
      <c r="K191" s="140" t="s">
        <v>91</v>
      </c>
      <c r="L191" s="140">
        <v>5</v>
      </c>
      <c r="M191" s="142">
        <v>5</v>
      </c>
    </row>
    <row r="192" spans="1:13" x14ac:dyDescent="0.2">
      <c r="A192" s="141" t="s">
        <v>95</v>
      </c>
      <c r="B192" s="141" t="s">
        <v>96</v>
      </c>
      <c r="C192" s="141">
        <v>159</v>
      </c>
      <c r="D192" s="141">
        <v>1</v>
      </c>
      <c r="E192" s="141">
        <v>531596002</v>
      </c>
      <c r="F192" s="141" t="s">
        <v>288</v>
      </c>
      <c r="G192" s="143">
        <v>10</v>
      </c>
      <c r="H192" s="141" t="s">
        <v>64</v>
      </c>
      <c r="I192" s="142" t="s">
        <v>108</v>
      </c>
      <c r="J192" s="141" t="s">
        <v>99</v>
      </c>
      <c r="K192" s="140" t="s">
        <v>91</v>
      </c>
      <c r="L192" s="140">
        <v>10</v>
      </c>
      <c r="M192" s="142">
        <v>10</v>
      </c>
    </row>
    <row r="193" spans="1:13" x14ac:dyDescent="0.2">
      <c r="A193" s="141" t="s">
        <v>95</v>
      </c>
      <c r="B193" s="141" t="s">
        <v>96</v>
      </c>
      <c r="C193" s="141">
        <v>159</v>
      </c>
      <c r="D193" s="141">
        <v>1</v>
      </c>
      <c r="E193" s="141">
        <v>736118</v>
      </c>
      <c r="F193" s="141" t="s">
        <v>289</v>
      </c>
      <c r="G193" s="143">
        <v>18</v>
      </c>
      <c r="H193" s="141" t="s">
        <v>64</v>
      </c>
      <c r="I193" s="142" t="s">
        <v>98</v>
      </c>
      <c r="J193" s="141" t="s">
        <v>99</v>
      </c>
      <c r="K193" s="140" t="s">
        <v>91</v>
      </c>
      <c r="L193" s="140">
        <v>18</v>
      </c>
      <c r="M193" s="142">
        <v>18</v>
      </c>
    </row>
    <row r="194" spans="1:13" x14ac:dyDescent="0.2">
      <c r="A194" s="141" t="s">
        <v>95</v>
      </c>
      <c r="B194" s="141" t="s">
        <v>96</v>
      </c>
      <c r="C194" s="141">
        <v>159</v>
      </c>
      <c r="D194" s="141">
        <v>1</v>
      </c>
      <c r="E194" s="141">
        <v>757474</v>
      </c>
      <c r="F194" s="141" t="s">
        <v>290</v>
      </c>
      <c r="G194" s="143">
        <v>3</v>
      </c>
      <c r="H194" s="141" t="s">
        <v>64</v>
      </c>
      <c r="I194" s="142" t="s">
        <v>115</v>
      </c>
      <c r="J194" s="141" t="s">
        <v>99</v>
      </c>
      <c r="K194" s="140" t="s">
        <v>91</v>
      </c>
      <c r="L194" s="140">
        <v>3</v>
      </c>
      <c r="M194" s="142">
        <v>3</v>
      </c>
    </row>
    <row r="195" spans="1:13" x14ac:dyDescent="0.2">
      <c r="A195" s="141" t="s">
        <v>95</v>
      </c>
      <c r="B195" s="141" t="s">
        <v>96</v>
      </c>
      <c r="C195" s="141">
        <v>159</v>
      </c>
      <c r="D195" s="141">
        <v>2</v>
      </c>
      <c r="E195" s="141">
        <v>402730</v>
      </c>
      <c r="F195" s="141" t="s">
        <v>291</v>
      </c>
      <c r="G195" s="143">
        <v>6</v>
      </c>
      <c r="H195" s="141" t="s">
        <v>64</v>
      </c>
      <c r="I195" s="142" t="s">
        <v>98</v>
      </c>
      <c r="J195" s="141" t="s">
        <v>99</v>
      </c>
      <c r="K195" s="140" t="s">
        <v>91</v>
      </c>
      <c r="L195" s="140">
        <v>6</v>
      </c>
      <c r="M195" s="142">
        <v>6</v>
      </c>
    </row>
    <row r="196" spans="1:13" x14ac:dyDescent="0.2">
      <c r="A196" s="141" t="s">
        <v>95</v>
      </c>
      <c r="B196" s="141" t="s">
        <v>96</v>
      </c>
      <c r="C196" s="141">
        <v>159</v>
      </c>
      <c r="D196" s="141">
        <v>2</v>
      </c>
      <c r="E196" s="141">
        <v>755916</v>
      </c>
      <c r="F196" s="141" t="s">
        <v>292</v>
      </c>
      <c r="G196" s="143">
        <v>72</v>
      </c>
      <c r="H196" s="141" t="s">
        <v>64</v>
      </c>
      <c r="I196" s="142" t="s">
        <v>113</v>
      </c>
      <c r="J196" s="141" t="s">
        <v>99</v>
      </c>
      <c r="K196" s="140" t="s">
        <v>91</v>
      </c>
      <c r="L196" s="140">
        <v>72</v>
      </c>
      <c r="M196" s="142">
        <v>72</v>
      </c>
    </row>
    <row r="197" spans="1:13" x14ac:dyDescent="0.2">
      <c r="A197" s="141" t="s">
        <v>95</v>
      </c>
      <c r="B197" s="141" t="s">
        <v>96</v>
      </c>
      <c r="C197" s="141">
        <v>159</v>
      </c>
      <c r="D197" s="141">
        <v>3</v>
      </c>
      <c r="E197" s="141">
        <v>533047005</v>
      </c>
      <c r="F197" s="141" t="s">
        <v>293</v>
      </c>
      <c r="G197" s="143">
        <v>39</v>
      </c>
      <c r="H197" s="141" t="s">
        <v>64</v>
      </c>
      <c r="I197" s="142" t="s">
        <v>108</v>
      </c>
      <c r="J197" s="141" t="s">
        <v>99</v>
      </c>
      <c r="K197" s="140" t="s">
        <v>91</v>
      </c>
      <c r="L197" s="140">
        <v>39</v>
      </c>
      <c r="M197" s="142">
        <v>39</v>
      </c>
    </row>
    <row r="198" spans="1:13" x14ac:dyDescent="0.2">
      <c r="A198" s="141" t="s">
        <v>95</v>
      </c>
      <c r="B198" s="141" t="s">
        <v>96</v>
      </c>
      <c r="C198" s="141">
        <v>160</v>
      </c>
      <c r="D198" s="141">
        <v>1</v>
      </c>
      <c r="E198" s="141">
        <v>477090001</v>
      </c>
      <c r="F198" s="141" t="s">
        <v>294</v>
      </c>
      <c r="G198" s="143">
        <v>6</v>
      </c>
      <c r="H198" s="141" t="s">
        <v>64</v>
      </c>
      <c r="I198" s="142" t="s">
        <v>98</v>
      </c>
      <c r="J198" s="141" t="s">
        <v>99</v>
      </c>
      <c r="K198" s="140" t="s">
        <v>91</v>
      </c>
      <c r="L198" s="140">
        <v>6</v>
      </c>
      <c r="M198" s="142">
        <v>6</v>
      </c>
    </row>
    <row r="199" spans="1:13" x14ac:dyDescent="0.2">
      <c r="A199" s="141" t="s">
        <v>95</v>
      </c>
      <c r="B199" s="141" t="s">
        <v>96</v>
      </c>
      <c r="C199" s="141">
        <v>160</v>
      </c>
      <c r="D199" s="141">
        <v>2</v>
      </c>
      <c r="E199" s="141">
        <v>355397</v>
      </c>
      <c r="F199" s="141" t="s">
        <v>295</v>
      </c>
      <c r="G199" s="143">
        <v>36</v>
      </c>
      <c r="H199" s="141" t="s">
        <v>64</v>
      </c>
      <c r="I199" s="142" t="s">
        <v>113</v>
      </c>
      <c r="J199" s="141" t="s">
        <v>99</v>
      </c>
      <c r="K199" s="140" t="s">
        <v>91</v>
      </c>
      <c r="L199" s="140">
        <v>36</v>
      </c>
      <c r="M199" s="142">
        <v>36</v>
      </c>
    </row>
    <row r="200" spans="1:13" x14ac:dyDescent="0.2">
      <c r="A200" s="141" t="s">
        <v>95</v>
      </c>
      <c r="B200" s="141" t="s">
        <v>96</v>
      </c>
      <c r="C200" s="141">
        <v>160</v>
      </c>
      <c r="D200" s="141">
        <v>2</v>
      </c>
      <c r="E200" s="141">
        <v>451983</v>
      </c>
      <c r="F200" s="141" t="s">
        <v>296</v>
      </c>
      <c r="G200" s="143">
        <v>18</v>
      </c>
      <c r="H200" s="141" t="s">
        <v>64</v>
      </c>
      <c r="I200" s="142" t="s">
        <v>98</v>
      </c>
      <c r="J200" s="141" t="s">
        <v>99</v>
      </c>
      <c r="K200" s="140" t="s">
        <v>91</v>
      </c>
      <c r="L200" s="140">
        <v>18</v>
      </c>
      <c r="M200" s="142">
        <v>18</v>
      </c>
    </row>
    <row r="201" spans="1:13" x14ac:dyDescent="0.2">
      <c r="A201" s="141" t="s">
        <v>95</v>
      </c>
      <c r="B201" s="141" t="s">
        <v>96</v>
      </c>
      <c r="C201" s="141">
        <v>160</v>
      </c>
      <c r="D201" s="141">
        <v>2</v>
      </c>
      <c r="E201" s="141">
        <v>49463003</v>
      </c>
      <c r="F201" s="141" t="s">
        <v>297</v>
      </c>
      <c r="G201" s="143">
        <v>3</v>
      </c>
      <c r="H201" s="141" t="s">
        <v>64</v>
      </c>
      <c r="I201" s="142" t="s">
        <v>115</v>
      </c>
      <c r="J201" s="141" t="s">
        <v>99</v>
      </c>
      <c r="K201" s="140" t="s">
        <v>91</v>
      </c>
      <c r="L201" s="140">
        <v>3</v>
      </c>
      <c r="M201" s="142">
        <v>3</v>
      </c>
    </row>
    <row r="202" spans="1:13" x14ac:dyDescent="0.2">
      <c r="A202" s="141" t="s">
        <v>95</v>
      </c>
      <c r="B202" s="141" t="s">
        <v>96</v>
      </c>
      <c r="C202" s="141">
        <v>160</v>
      </c>
      <c r="D202" s="141">
        <v>2</v>
      </c>
      <c r="E202" s="141">
        <v>768637002</v>
      </c>
      <c r="F202" s="141" t="s">
        <v>298</v>
      </c>
      <c r="G202" s="143">
        <v>6</v>
      </c>
      <c r="H202" s="141" t="s">
        <v>64</v>
      </c>
      <c r="I202" s="142" t="s">
        <v>98</v>
      </c>
      <c r="J202" s="141" t="s">
        <v>99</v>
      </c>
      <c r="K202" s="140" t="s">
        <v>91</v>
      </c>
      <c r="L202" s="140">
        <v>6</v>
      </c>
      <c r="M202" s="142">
        <v>6</v>
      </c>
    </row>
    <row r="203" spans="1:13" x14ac:dyDescent="0.2">
      <c r="A203" s="141" t="s">
        <v>95</v>
      </c>
      <c r="B203" s="141" t="s">
        <v>96</v>
      </c>
      <c r="C203" s="141">
        <v>160</v>
      </c>
      <c r="D203" s="141">
        <v>2</v>
      </c>
      <c r="E203" s="141">
        <v>771246</v>
      </c>
      <c r="F203" s="141" t="s">
        <v>299</v>
      </c>
      <c r="G203" s="143">
        <v>4</v>
      </c>
      <c r="H203" s="141" t="s">
        <v>64</v>
      </c>
      <c r="I203" s="142" t="s">
        <v>184</v>
      </c>
      <c r="J203" s="141" t="s">
        <v>99</v>
      </c>
      <c r="K203" s="140" t="s">
        <v>91</v>
      </c>
      <c r="L203" s="140">
        <v>4</v>
      </c>
      <c r="M203" s="142">
        <v>4</v>
      </c>
    </row>
    <row r="204" spans="1:13" x14ac:dyDescent="0.2">
      <c r="A204" s="141" t="s">
        <v>95</v>
      </c>
      <c r="B204" s="141" t="s">
        <v>96</v>
      </c>
      <c r="C204" s="141">
        <v>160</v>
      </c>
      <c r="D204" s="141">
        <v>3</v>
      </c>
      <c r="E204" s="141">
        <v>1024530</v>
      </c>
      <c r="F204" s="141" t="s">
        <v>300</v>
      </c>
      <c r="G204" s="143">
        <v>1</v>
      </c>
      <c r="H204" s="141" t="s">
        <v>64</v>
      </c>
      <c r="I204" s="142" t="s">
        <v>212</v>
      </c>
      <c r="J204" s="141" t="s">
        <v>99</v>
      </c>
      <c r="K204" s="140" t="s">
        <v>91</v>
      </c>
      <c r="L204" s="140">
        <v>1</v>
      </c>
      <c r="M204" s="142">
        <v>1</v>
      </c>
    </row>
    <row r="205" spans="1:13" x14ac:dyDescent="0.2">
      <c r="A205" s="141" t="s">
        <v>95</v>
      </c>
      <c r="B205" s="141" t="s">
        <v>96</v>
      </c>
      <c r="C205" s="141">
        <v>160</v>
      </c>
      <c r="D205" s="141">
        <v>3</v>
      </c>
      <c r="E205" s="141">
        <v>1031958</v>
      </c>
      <c r="F205" s="141" t="s">
        <v>301</v>
      </c>
      <c r="G205" s="143">
        <v>18</v>
      </c>
      <c r="H205" s="141" t="s">
        <v>64</v>
      </c>
      <c r="I205" s="142" t="s">
        <v>98</v>
      </c>
      <c r="J205" s="141" t="s">
        <v>99</v>
      </c>
      <c r="K205" s="140" t="s">
        <v>91</v>
      </c>
      <c r="L205" s="140">
        <v>18</v>
      </c>
      <c r="M205" s="142">
        <v>18</v>
      </c>
    </row>
    <row r="206" spans="1:13" x14ac:dyDescent="0.2">
      <c r="A206" s="141" t="s">
        <v>95</v>
      </c>
      <c r="B206" s="141" t="s">
        <v>96</v>
      </c>
      <c r="C206" s="141">
        <v>160</v>
      </c>
      <c r="D206" s="141">
        <v>3</v>
      </c>
      <c r="E206" s="141">
        <v>23494</v>
      </c>
      <c r="F206" s="141" t="s">
        <v>302</v>
      </c>
      <c r="G206" s="143">
        <v>10</v>
      </c>
      <c r="H206" s="141" t="s">
        <v>64</v>
      </c>
      <c r="I206" s="142" t="s">
        <v>212</v>
      </c>
      <c r="J206" s="141" t="s">
        <v>99</v>
      </c>
      <c r="K206" s="140" t="s">
        <v>91</v>
      </c>
      <c r="L206" s="140">
        <v>10</v>
      </c>
      <c r="M206" s="142">
        <v>10</v>
      </c>
    </row>
    <row r="207" spans="1:13" x14ac:dyDescent="0.2">
      <c r="A207" s="141" t="s">
        <v>95</v>
      </c>
      <c r="B207" s="141" t="s">
        <v>96</v>
      </c>
      <c r="C207" s="141">
        <v>160</v>
      </c>
      <c r="D207" s="141">
        <v>3</v>
      </c>
      <c r="E207" s="141">
        <v>357712</v>
      </c>
      <c r="F207" s="141" t="s">
        <v>303</v>
      </c>
      <c r="G207" s="143">
        <v>12</v>
      </c>
      <c r="H207" s="141" t="s">
        <v>64</v>
      </c>
      <c r="I207" s="142" t="s">
        <v>221</v>
      </c>
      <c r="J207" s="141" t="s">
        <v>99</v>
      </c>
      <c r="K207" s="140" t="s">
        <v>91</v>
      </c>
      <c r="L207" s="140">
        <v>12</v>
      </c>
      <c r="M207" s="142">
        <v>12</v>
      </c>
    </row>
    <row r="208" spans="1:13" x14ac:dyDescent="0.2">
      <c r="A208" s="141" t="s">
        <v>95</v>
      </c>
      <c r="B208" s="141" t="s">
        <v>96</v>
      </c>
      <c r="C208" s="141">
        <v>160</v>
      </c>
      <c r="D208" s="141">
        <v>3</v>
      </c>
      <c r="E208" s="141">
        <v>531745</v>
      </c>
      <c r="F208" s="141" t="s">
        <v>304</v>
      </c>
      <c r="G208" s="143">
        <v>3</v>
      </c>
      <c r="H208" s="141" t="s">
        <v>64</v>
      </c>
      <c r="I208" s="142" t="s">
        <v>115</v>
      </c>
      <c r="J208" s="141" t="s">
        <v>99</v>
      </c>
      <c r="K208" s="140" t="s">
        <v>91</v>
      </c>
      <c r="L208" s="140">
        <v>3</v>
      </c>
      <c r="M208" s="142">
        <v>3</v>
      </c>
    </row>
    <row r="209" spans="1:13" x14ac:dyDescent="0.2">
      <c r="A209" s="141" t="s">
        <v>95</v>
      </c>
      <c r="B209" s="141" t="s">
        <v>96</v>
      </c>
      <c r="C209" s="141">
        <v>160</v>
      </c>
      <c r="D209" s="141">
        <v>3</v>
      </c>
      <c r="E209" s="141">
        <v>768638002</v>
      </c>
      <c r="F209" s="141" t="s">
        <v>271</v>
      </c>
      <c r="G209" s="143">
        <v>3</v>
      </c>
      <c r="H209" s="141" t="s">
        <v>64</v>
      </c>
      <c r="I209" s="142" t="s">
        <v>212</v>
      </c>
      <c r="J209" s="141" t="s">
        <v>99</v>
      </c>
      <c r="K209" s="140" t="s">
        <v>91</v>
      </c>
      <c r="L209" s="140">
        <v>3</v>
      </c>
      <c r="M209" s="142">
        <v>3</v>
      </c>
    </row>
    <row r="210" spans="1:13" x14ac:dyDescent="0.2">
      <c r="A210" s="141" t="s">
        <v>95</v>
      </c>
      <c r="B210" s="141" t="s">
        <v>96</v>
      </c>
      <c r="C210" s="141">
        <v>161</v>
      </c>
      <c r="D210" s="141">
        <v>1</v>
      </c>
      <c r="E210" s="141">
        <v>475903</v>
      </c>
      <c r="F210" s="141" t="s">
        <v>305</v>
      </c>
      <c r="G210" s="143">
        <v>6</v>
      </c>
      <c r="H210" s="141" t="s">
        <v>64</v>
      </c>
      <c r="I210" s="142" t="s">
        <v>98</v>
      </c>
      <c r="J210" s="141" t="s">
        <v>99</v>
      </c>
      <c r="K210" s="140" t="s">
        <v>91</v>
      </c>
      <c r="L210" s="140">
        <v>6</v>
      </c>
      <c r="M210" s="142">
        <v>6</v>
      </c>
    </row>
    <row r="211" spans="1:13" x14ac:dyDescent="0.2">
      <c r="A211" s="141" t="s">
        <v>95</v>
      </c>
      <c r="B211" s="141" t="s">
        <v>96</v>
      </c>
      <c r="C211" s="141">
        <v>161</v>
      </c>
      <c r="D211" s="141">
        <v>1</v>
      </c>
      <c r="E211" s="141">
        <v>902578</v>
      </c>
      <c r="F211" s="141" t="s">
        <v>306</v>
      </c>
      <c r="G211" s="143">
        <v>3</v>
      </c>
      <c r="H211" s="141" t="s">
        <v>64</v>
      </c>
      <c r="I211" s="142" t="s">
        <v>115</v>
      </c>
      <c r="J211" s="141" t="s">
        <v>99</v>
      </c>
      <c r="K211" s="140" t="s">
        <v>91</v>
      </c>
      <c r="L211" s="140">
        <v>3</v>
      </c>
      <c r="M211" s="142">
        <v>3</v>
      </c>
    </row>
    <row r="212" spans="1:13" x14ac:dyDescent="0.2">
      <c r="A212" s="141" t="s">
        <v>95</v>
      </c>
      <c r="B212" s="141" t="s">
        <v>96</v>
      </c>
      <c r="C212" s="141">
        <v>161</v>
      </c>
      <c r="D212" s="141">
        <v>2</v>
      </c>
      <c r="E212" s="141">
        <v>45959</v>
      </c>
      <c r="F212" s="141" t="s">
        <v>307</v>
      </c>
      <c r="G212" s="143">
        <v>12</v>
      </c>
      <c r="H212" s="141" t="s">
        <v>64</v>
      </c>
      <c r="I212" s="142" t="s">
        <v>308</v>
      </c>
      <c r="J212" s="141" t="s">
        <v>111</v>
      </c>
      <c r="K212" s="140" t="s">
        <v>91</v>
      </c>
      <c r="L212" s="140">
        <v>12</v>
      </c>
      <c r="M212" s="142">
        <v>12</v>
      </c>
    </row>
    <row r="213" spans="1:13" x14ac:dyDescent="0.2">
      <c r="A213" s="141" t="s">
        <v>95</v>
      </c>
      <c r="B213" s="141" t="s">
        <v>96</v>
      </c>
      <c r="C213" s="141">
        <v>161</v>
      </c>
      <c r="D213" s="141">
        <v>2</v>
      </c>
      <c r="E213" s="141">
        <v>4724</v>
      </c>
      <c r="F213" s="141" t="s">
        <v>220</v>
      </c>
      <c r="G213" s="143">
        <v>9</v>
      </c>
      <c r="H213" s="141" t="s">
        <v>64</v>
      </c>
      <c r="I213" s="142" t="s">
        <v>221</v>
      </c>
      <c r="J213" s="141" t="s">
        <v>99</v>
      </c>
      <c r="K213" s="140" t="s">
        <v>91</v>
      </c>
      <c r="L213" s="140">
        <v>9</v>
      </c>
      <c r="M213" s="142">
        <v>9</v>
      </c>
    </row>
    <row r="214" spans="1:13" x14ac:dyDescent="0.2">
      <c r="A214" s="141" t="s">
        <v>95</v>
      </c>
      <c r="B214" s="141" t="s">
        <v>96</v>
      </c>
      <c r="C214" s="141">
        <v>161</v>
      </c>
      <c r="D214" s="141">
        <v>2</v>
      </c>
      <c r="E214" s="141">
        <v>755916</v>
      </c>
      <c r="F214" s="141" t="s">
        <v>292</v>
      </c>
      <c r="G214" s="143">
        <v>18</v>
      </c>
      <c r="H214" s="141" t="s">
        <v>64</v>
      </c>
      <c r="I214" s="142" t="s">
        <v>113</v>
      </c>
      <c r="J214" s="141" t="s">
        <v>99</v>
      </c>
      <c r="K214" s="140" t="s">
        <v>91</v>
      </c>
      <c r="L214" s="140">
        <v>18</v>
      </c>
      <c r="M214" s="142">
        <v>18</v>
      </c>
    </row>
    <row r="215" spans="1:13" x14ac:dyDescent="0.2">
      <c r="A215" s="141" t="s">
        <v>95</v>
      </c>
      <c r="B215" s="141" t="s">
        <v>96</v>
      </c>
      <c r="C215" s="141">
        <v>161</v>
      </c>
      <c r="D215" s="141">
        <v>2</v>
      </c>
      <c r="E215" s="141">
        <v>961174</v>
      </c>
      <c r="F215" s="141" t="s">
        <v>309</v>
      </c>
      <c r="G215" s="143">
        <v>6</v>
      </c>
      <c r="H215" s="141" t="s">
        <v>64</v>
      </c>
      <c r="I215" s="142" t="s">
        <v>115</v>
      </c>
      <c r="J215" s="141" t="s">
        <v>99</v>
      </c>
      <c r="K215" s="140" t="s">
        <v>91</v>
      </c>
      <c r="L215" s="140">
        <v>6</v>
      </c>
      <c r="M215" s="142">
        <v>6</v>
      </c>
    </row>
    <row r="216" spans="1:13" x14ac:dyDescent="0.2">
      <c r="A216" s="141" t="s">
        <v>95</v>
      </c>
      <c r="B216" s="141" t="s">
        <v>96</v>
      </c>
      <c r="C216" s="141">
        <v>161</v>
      </c>
      <c r="D216" s="141">
        <v>3</v>
      </c>
      <c r="E216" s="141">
        <v>1015686</v>
      </c>
      <c r="F216" s="141" t="s">
        <v>248</v>
      </c>
      <c r="G216" s="143">
        <v>72</v>
      </c>
      <c r="H216" s="141" t="s">
        <v>64</v>
      </c>
      <c r="I216" s="142" t="s">
        <v>98</v>
      </c>
      <c r="J216" s="141" t="s">
        <v>99</v>
      </c>
      <c r="K216" s="140" t="s">
        <v>91</v>
      </c>
      <c r="L216" s="140">
        <v>72</v>
      </c>
      <c r="M216" s="142">
        <v>72</v>
      </c>
    </row>
    <row r="217" spans="1:13" x14ac:dyDescent="0.2">
      <c r="A217" s="141" t="s">
        <v>95</v>
      </c>
      <c r="B217" s="141" t="s">
        <v>96</v>
      </c>
      <c r="C217" s="141">
        <v>161</v>
      </c>
      <c r="D217" s="141">
        <v>3</v>
      </c>
      <c r="E217" s="141">
        <v>4986</v>
      </c>
      <c r="F217" s="141" t="s">
        <v>255</v>
      </c>
      <c r="G217" s="143">
        <v>10</v>
      </c>
      <c r="H217" s="141" t="s">
        <v>64</v>
      </c>
      <c r="I217" s="142" t="s">
        <v>256</v>
      </c>
      <c r="J217" s="141" t="s">
        <v>111</v>
      </c>
      <c r="K217" s="140" t="s">
        <v>91</v>
      </c>
      <c r="L217" s="140">
        <v>10</v>
      </c>
      <c r="M217" s="142">
        <v>10</v>
      </c>
    </row>
    <row r="218" spans="1:13" x14ac:dyDescent="0.2">
      <c r="A218" s="141" t="s">
        <v>95</v>
      </c>
      <c r="B218" s="141" t="s">
        <v>96</v>
      </c>
      <c r="C218" s="141">
        <v>161</v>
      </c>
      <c r="D218" s="141">
        <v>3</v>
      </c>
      <c r="E218" s="141">
        <v>533047001</v>
      </c>
      <c r="F218" s="141" t="s">
        <v>310</v>
      </c>
      <c r="G218" s="143">
        <v>18</v>
      </c>
      <c r="H218" s="141" t="s">
        <v>64</v>
      </c>
      <c r="I218" s="142" t="s">
        <v>108</v>
      </c>
      <c r="J218" s="141" t="s">
        <v>99</v>
      </c>
      <c r="K218" s="140" t="s">
        <v>91</v>
      </c>
      <c r="L218" s="140">
        <v>18</v>
      </c>
      <c r="M218" s="142">
        <v>18</v>
      </c>
    </row>
    <row r="219" spans="1:13" x14ac:dyDescent="0.2">
      <c r="A219" s="141" t="s">
        <v>95</v>
      </c>
      <c r="B219" s="141" t="s">
        <v>96</v>
      </c>
      <c r="C219" s="141">
        <v>161</v>
      </c>
      <c r="D219" s="141">
        <v>3</v>
      </c>
      <c r="E219" s="141">
        <v>947247</v>
      </c>
      <c r="F219" s="141" t="s">
        <v>311</v>
      </c>
      <c r="G219" s="143">
        <v>18</v>
      </c>
      <c r="H219" s="141" t="s">
        <v>64</v>
      </c>
      <c r="I219" s="142" t="s">
        <v>98</v>
      </c>
      <c r="J219" s="141" t="s">
        <v>99</v>
      </c>
      <c r="K219" s="140" t="s">
        <v>91</v>
      </c>
      <c r="L219" s="140">
        <v>18</v>
      </c>
      <c r="M219" s="142">
        <v>18</v>
      </c>
    </row>
    <row r="220" spans="1:13" x14ac:dyDescent="0.2">
      <c r="A220" s="141" t="s">
        <v>95</v>
      </c>
      <c r="B220" s="141" t="s">
        <v>96</v>
      </c>
      <c r="C220" s="141">
        <v>161</v>
      </c>
      <c r="D220" s="141">
        <v>3</v>
      </c>
      <c r="E220" s="141">
        <v>954239001</v>
      </c>
      <c r="F220" s="141" t="s">
        <v>312</v>
      </c>
      <c r="G220" s="143">
        <v>7</v>
      </c>
      <c r="H220" s="141" t="s">
        <v>64</v>
      </c>
      <c r="I220" s="142" t="s">
        <v>233</v>
      </c>
      <c r="J220" s="141" t="s">
        <v>99</v>
      </c>
      <c r="K220" s="140" t="s">
        <v>91</v>
      </c>
      <c r="L220" s="140">
        <v>7</v>
      </c>
      <c r="M220" s="142">
        <v>7</v>
      </c>
    </row>
    <row r="221" spans="1:13" x14ac:dyDescent="0.2">
      <c r="A221" s="141" t="s">
        <v>95</v>
      </c>
      <c r="B221" s="141" t="s">
        <v>96</v>
      </c>
      <c r="C221" s="141">
        <v>162</v>
      </c>
      <c r="D221" s="141">
        <v>1</v>
      </c>
      <c r="E221" s="141">
        <v>1030706</v>
      </c>
      <c r="F221" s="141" t="s">
        <v>313</v>
      </c>
      <c r="G221" s="143">
        <v>3</v>
      </c>
      <c r="H221" s="141" t="s">
        <v>64</v>
      </c>
      <c r="I221" s="142" t="s">
        <v>98</v>
      </c>
      <c r="J221" s="141" t="s">
        <v>99</v>
      </c>
      <c r="K221" s="140" t="s">
        <v>91</v>
      </c>
      <c r="L221" s="140">
        <v>3</v>
      </c>
      <c r="M221" s="142">
        <v>3</v>
      </c>
    </row>
    <row r="222" spans="1:13" x14ac:dyDescent="0.2">
      <c r="A222" s="141" t="s">
        <v>95</v>
      </c>
      <c r="B222" s="141" t="s">
        <v>96</v>
      </c>
      <c r="C222" s="141">
        <v>167</v>
      </c>
      <c r="D222" s="141">
        <v>1</v>
      </c>
      <c r="E222" s="141">
        <v>314889</v>
      </c>
      <c r="F222" s="141" t="s">
        <v>314</v>
      </c>
      <c r="G222" s="143">
        <v>6</v>
      </c>
      <c r="H222" s="141" t="s">
        <v>64</v>
      </c>
      <c r="I222" s="142" t="s">
        <v>115</v>
      </c>
      <c r="J222" s="141" t="s">
        <v>99</v>
      </c>
      <c r="K222" s="140" t="s">
        <v>91</v>
      </c>
      <c r="L222" s="140">
        <v>6</v>
      </c>
      <c r="M222" s="142">
        <v>6</v>
      </c>
    </row>
    <row r="223" spans="1:13" x14ac:dyDescent="0.2">
      <c r="A223" s="141" t="s">
        <v>95</v>
      </c>
      <c r="B223" s="141" t="s">
        <v>96</v>
      </c>
      <c r="C223" s="141">
        <v>167</v>
      </c>
      <c r="D223" s="141">
        <v>1</v>
      </c>
      <c r="E223" s="141">
        <v>3283</v>
      </c>
      <c r="F223" s="141" t="s">
        <v>109</v>
      </c>
      <c r="G223" s="143">
        <v>12</v>
      </c>
      <c r="H223" s="141" t="s">
        <v>64</v>
      </c>
      <c r="I223" s="142" t="s">
        <v>110</v>
      </c>
      <c r="J223" s="141" t="s">
        <v>111</v>
      </c>
      <c r="K223" s="140" t="s">
        <v>91</v>
      </c>
      <c r="L223" s="140">
        <v>12</v>
      </c>
      <c r="M223" s="142">
        <v>12</v>
      </c>
    </row>
    <row r="224" spans="1:13" x14ac:dyDescent="0.2">
      <c r="A224" s="141" t="s">
        <v>95</v>
      </c>
      <c r="B224" s="141" t="s">
        <v>96</v>
      </c>
      <c r="C224" s="141">
        <v>167</v>
      </c>
      <c r="D224" s="141">
        <v>1</v>
      </c>
      <c r="E224" s="141">
        <v>774198</v>
      </c>
      <c r="F224" s="141" t="s">
        <v>315</v>
      </c>
      <c r="G224" s="143">
        <v>6</v>
      </c>
      <c r="H224" s="141" t="s">
        <v>64</v>
      </c>
      <c r="I224" s="142" t="s">
        <v>115</v>
      </c>
      <c r="J224" s="141" t="s">
        <v>99</v>
      </c>
      <c r="K224" s="140" t="s">
        <v>91</v>
      </c>
      <c r="L224" s="140">
        <v>6</v>
      </c>
      <c r="M224" s="142">
        <v>6</v>
      </c>
    </row>
    <row r="225" spans="1:13" x14ac:dyDescent="0.2">
      <c r="A225" s="141" t="s">
        <v>95</v>
      </c>
      <c r="B225" s="141" t="s">
        <v>96</v>
      </c>
      <c r="C225" s="141">
        <v>167</v>
      </c>
      <c r="D225" s="141">
        <v>2</v>
      </c>
      <c r="E225" s="141">
        <v>252911</v>
      </c>
      <c r="F225" s="141" t="s">
        <v>316</v>
      </c>
      <c r="G225" s="143">
        <v>6</v>
      </c>
      <c r="H225" s="141" t="s">
        <v>64</v>
      </c>
      <c r="I225" s="142" t="s">
        <v>110</v>
      </c>
      <c r="J225" s="141" t="s">
        <v>135</v>
      </c>
      <c r="K225" s="140" t="s">
        <v>91</v>
      </c>
      <c r="L225" s="140">
        <v>6</v>
      </c>
      <c r="M225" s="142">
        <v>6</v>
      </c>
    </row>
    <row r="226" spans="1:13" x14ac:dyDescent="0.2">
      <c r="A226" s="141" t="s">
        <v>95</v>
      </c>
      <c r="B226" s="141" t="s">
        <v>96</v>
      </c>
      <c r="C226" s="141">
        <v>167</v>
      </c>
      <c r="D226" s="141">
        <v>2</v>
      </c>
      <c r="E226" s="141">
        <v>355397</v>
      </c>
      <c r="F226" s="141" t="s">
        <v>295</v>
      </c>
      <c r="G226" s="143">
        <v>14</v>
      </c>
      <c r="H226" s="141" t="s">
        <v>64</v>
      </c>
      <c r="I226" s="142" t="s">
        <v>113</v>
      </c>
      <c r="J226" s="141" t="s">
        <v>99</v>
      </c>
      <c r="K226" s="140" t="s">
        <v>91</v>
      </c>
      <c r="L226" s="140">
        <v>14</v>
      </c>
      <c r="M226" s="142">
        <v>14</v>
      </c>
    </row>
    <row r="227" spans="1:13" x14ac:dyDescent="0.2">
      <c r="A227" s="141" t="s">
        <v>95</v>
      </c>
      <c r="B227" s="141" t="s">
        <v>96</v>
      </c>
      <c r="C227" s="141">
        <v>167</v>
      </c>
      <c r="D227" s="141">
        <v>2</v>
      </c>
      <c r="E227" s="141">
        <v>373674</v>
      </c>
      <c r="F227" s="141" t="s">
        <v>317</v>
      </c>
      <c r="G227" s="143">
        <v>1</v>
      </c>
      <c r="H227" s="141" t="s">
        <v>64</v>
      </c>
      <c r="I227" s="142" t="s">
        <v>212</v>
      </c>
      <c r="J227" s="141" t="s">
        <v>99</v>
      </c>
      <c r="K227" s="140" t="s">
        <v>91</v>
      </c>
      <c r="L227" s="140">
        <v>1</v>
      </c>
      <c r="M227" s="142">
        <v>1</v>
      </c>
    </row>
    <row r="228" spans="1:13" x14ac:dyDescent="0.2">
      <c r="A228" s="141" t="s">
        <v>95</v>
      </c>
      <c r="B228" s="141" t="s">
        <v>96</v>
      </c>
      <c r="C228" s="141">
        <v>167</v>
      </c>
      <c r="D228" s="141">
        <v>2</v>
      </c>
      <c r="E228" s="141">
        <v>733867</v>
      </c>
      <c r="F228" s="141" t="s">
        <v>120</v>
      </c>
      <c r="G228" s="143">
        <v>1</v>
      </c>
      <c r="H228" s="141" t="s">
        <v>64</v>
      </c>
      <c r="I228" s="142" t="s">
        <v>113</v>
      </c>
      <c r="J228" s="141" t="s">
        <v>99</v>
      </c>
      <c r="K228" s="140" t="s">
        <v>91</v>
      </c>
      <c r="L228" s="140">
        <v>1</v>
      </c>
      <c r="M228" s="142">
        <v>1</v>
      </c>
    </row>
    <row r="229" spans="1:13" x14ac:dyDescent="0.2">
      <c r="A229" s="141" t="s">
        <v>95</v>
      </c>
      <c r="B229" s="141" t="s">
        <v>96</v>
      </c>
      <c r="C229" s="141">
        <v>167</v>
      </c>
      <c r="D229" s="141">
        <v>2</v>
      </c>
      <c r="E229" s="141">
        <v>755916</v>
      </c>
      <c r="F229" s="141" t="s">
        <v>292</v>
      </c>
      <c r="G229" s="143">
        <v>3</v>
      </c>
      <c r="H229" s="141" t="s">
        <v>64</v>
      </c>
      <c r="I229" s="142" t="s">
        <v>113</v>
      </c>
      <c r="J229" s="141" t="s">
        <v>99</v>
      </c>
      <c r="K229" s="140" t="s">
        <v>91</v>
      </c>
      <c r="L229" s="140">
        <v>3</v>
      </c>
      <c r="M229" s="142">
        <v>3</v>
      </c>
    </row>
    <row r="230" spans="1:13" x14ac:dyDescent="0.2">
      <c r="A230" s="141" t="s">
        <v>95</v>
      </c>
      <c r="B230" s="141" t="s">
        <v>96</v>
      </c>
      <c r="C230" s="141">
        <v>167</v>
      </c>
      <c r="D230" s="141">
        <v>2</v>
      </c>
      <c r="E230" s="141">
        <v>768104</v>
      </c>
      <c r="F230" s="141" t="s">
        <v>270</v>
      </c>
      <c r="G230" s="143">
        <v>1</v>
      </c>
      <c r="H230" s="141" t="s">
        <v>64</v>
      </c>
      <c r="I230" s="142" t="s">
        <v>164</v>
      </c>
      <c r="J230" s="141" t="s">
        <v>99</v>
      </c>
      <c r="K230" s="140" t="s">
        <v>91</v>
      </c>
      <c r="L230" s="140">
        <v>1</v>
      </c>
      <c r="M230" s="142">
        <v>1</v>
      </c>
    </row>
    <row r="231" spans="1:13" x14ac:dyDescent="0.2">
      <c r="A231" s="141" t="s">
        <v>95</v>
      </c>
      <c r="B231" s="141" t="s">
        <v>96</v>
      </c>
      <c r="C231" s="141">
        <v>167</v>
      </c>
      <c r="D231" s="141">
        <v>3</v>
      </c>
      <c r="E231" s="141">
        <v>533047003</v>
      </c>
      <c r="F231" s="141" t="s">
        <v>318</v>
      </c>
      <c r="G231" s="143">
        <v>22</v>
      </c>
      <c r="H231" s="141" t="s">
        <v>64</v>
      </c>
      <c r="I231" s="142" t="s">
        <v>108</v>
      </c>
      <c r="J231" s="141" t="s">
        <v>99</v>
      </c>
      <c r="K231" s="140" t="s">
        <v>91</v>
      </c>
      <c r="L231" s="140">
        <v>22</v>
      </c>
      <c r="M231" s="142">
        <v>22</v>
      </c>
    </row>
    <row r="232" spans="1:13" x14ac:dyDescent="0.2">
      <c r="A232" s="141" t="s">
        <v>95</v>
      </c>
      <c r="B232" s="141" t="s">
        <v>96</v>
      </c>
      <c r="C232" s="141">
        <v>167</v>
      </c>
      <c r="D232" s="141">
        <v>3</v>
      </c>
      <c r="E232" s="141">
        <v>891733</v>
      </c>
      <c r="F232" s="141" t="s">
        <v>319</v>
      </c>
      <c r="G232" s="143">
        <v>3</v>
      </c>
      <c r="H232" s="141" t="s">
        <v>64</v>
      </c>
      <c r="I232" s="142" t="s">
        <v>115</v>
      </c>
      <c r="J232" s="141" t="s">
        <v>99</v>
      </c>
      <c r="K232" s="140" t="s">
        <v>91</v>
      </c>
      <c r="L232" s="140">
        <v>3</v>
      </c>
      <c r="M232" s="142">
        <v>3</v>
      </c>
    </row>
    <row r="233" spans="1:13" x14ac:dyDescent="0.2">
      <c r="A233" s="141" t="s">
        <v>95</v>
      </c>
      <c r="B233" s="141" t="s">
        <v>96</v>
      </c>
      <c r="C233" s="141">
        <v>167</v>
      </c>
      <c r="D233" s="141">
        <v>3</v>
      </c>
      <c r="E233" s="141">
        <v>954239002</v>
      </c>
      <c r="F233" s="141" t="s">
        <v>320</v>
      </c>
      <c r="G233" s="143">
        <v>5</v>
      </c>
      <c r="H233" s="141" t="s">
        <v>64</v>
      </c>
      <c r="I233" s="142" t="s">
        <v>233</v>
      </c>
      <c r="J233" s="141" t="s">
        <v>99</v>
      </c>
      <c r="K233" s="140" t="s">
        <v>91</v>
      </c>
      <c r="L233" s="140">
        <v>5</v>
      </c>
      <c r="M233" s="142">
        <v>5</v>
      </c>
    </row>
    <row r="234" spans="1:13" x14ac:dyDescent="0.2">
      <c r="A234" s="141" t="s">
        <v>95</v>
      </c>
      <c r="B234" s="141" t="s">
        <v>96</v>
      </c>
      <c r="C234" s="141">
        <v>169</v>
      </c>
      <c r="D234" s="141">
        <v>1</v>
      </c>
      <c r="E234" s="141">
        <v>1022890</v>
      </c>
      <c r="F234" s="141" t="s">
        <v>321</v>
      </c>
      <c r="G234" s="143">
        <v>10</v>
      </c>
      <c r="H234" s="141" t="s">
        <v>64</v>
      </c>
      <c r="I234" s="142" t="s">
        <v>115</v>
      </c>
      <c r="J234" s="141" t="s">
        <v>99</v>
      </c>
      <c r="K234" s="140" t="s">
        <v>91</v>
      </c>
      <c r="L234" s="140">
        <v>10</v>
      </c>
      <c r="M234" s="142">
        <v>10</v>
      </c>
    </row>
    <row r="235" spans="1:13" x14ac:dyDescent="0.2">
      <c r="A235" s="141" t="s">
        <v>95</v>
      </c>
      <c r="B235" s="141" t="s">
        <v>96</v>
      </c>
      <c r="C235" s="141">
        <v>169</v>
      </c>
      <c r="D235" s="141">
        <v>1</v>
      </c>
      <c r="E235" s="141">
        <v>484645</v>
      </c>
      <c r="F235" s="141" t="s">
        <v>322</v>
      </c>
      <c r="G235" s="143">
        <v>4</v>
      </c>
      <c r="H235" s="141" t="s">
        <v>64</v>
      </c>
      <c r="I235" s="142" t="s">
        <v>244</v>
      </c>
      <c r="J235" s="141" t="s">
        <v>99</v>
      </c>
      <c r="K235" s="140" t="s">
        <v>91</v>
      </c>
      <c r="L235" s="140">
        <v>4</v>
      </c>
      <c r="M235" s="142">
        <v>4</v>
      </c>
    </row>
    <row r="236" spans="1:13" x14ac:dyDescent="0.2">
      <c r="A236" s="141" t="s">
        <v>95</v>
      </c>
      <c r="B236" s="141" t="s">
        <v>96</v>
      </c>
      <c r="C236" s="141">
        <v>169</v>
      </c>
      <c r="D236" s="141">
        <v>1</v>
      </c>
      <c r="E236" s="141">
        <v>62651</v>
      </c>
      <c r="F236" s="141" t="s">
        <v>323</v>
      </c>
      <c r="G236" s="143">
        <v>8</v>
      </c>
      <c r="H236" s="141" t="s">
        <v>64</v>
      </c>
      <c r="I236" s="142" t="s">
        <v>110</v>
      </c>
      <c r="J236" s="141" t="s">
        <v>135</v>
      </c>
      <c r="K236" s="140" t="s">
        <v>91</v>
      </c>
      <c r="L236" s="140">
        <v>8</v>
      </c>
      <c r="M236" s="142">
        <v>8</v>
      </c>
    </row>
    <row r="237" spans="1:13" x14ac:dyDescent="0.2">
      <c r="A237" s="141" t="s">
        <v>95</v>
      </c>
      <c r="B237" s="141" t="s">
        <v>96</v>
      </c>
      <c r="C237" s="141">
        <v>169</v>
      </c>
      <c r="D237" s="141">
        <v>1</v>
      </c>
      <c r="E237" s="141">
        <v>987088</v>
      </c>
      <c r="F237" s="141" t="s">
        <v>324</v>
      </c>
      <c r="G237" s="143">
        <v>3</v>
      </c>
      <c r="H237" s="141" t="s">
        <v>64</v>
      </c>
      <c r="I237" s="142" t="s">
        <v>115</v>
      </c>
      <c r="J237" s="141" t="s">
        <v>99</v>
      </c>
      <c r="K237" s="140" t="s">
        <v>91</v>
      </c>
      <c r="L237" s="140">
        <v>3</v>
      </c>
      <c r="M237" s="142">
        <v>3</v>
      </c>
    </row>
    <row r="238" spans="1:13" x14ac:dyDescent="0.2">
      <c r="A238" s="141" t="s">
        <v>95</v>
      </c>
      <c r="B238" s="141" t="s">
        <v>96</v>
      </c>
      <c r="C238" s="141">
        <v>175</v>
      </c>
      <c r="D238" s="141">
        <v>1</v>
      </c>
      <c r="E238" s="141">
        <v>25919</v>
      </c>
      <c r="F238" s="141" t="s">
        <v>325</v>
      </c>
      <c r="G238" s="143">
        <v>4</v>
      </c>
      <c r="H238" s="141" t="s">
        <v>64</v>
      </c>
      <c r="I238" s="142" t="s">
        <v>134</v>
      </c>
      <c r="J238" s="141" t="s">
        <v>135</v>
      </c>
      <c r="K238" s="140" t="s">
        <v>91</v>
      </c>
      <c r="L238" s="140">
        <v>4</v>
      </c>
      <c r="M238" s="142">
        <v>4</v>
      </c>
    </row>
    <row r="239" spans="1:13" x14ac:dyDescent="0.2">
      <c r="A239" s="141" t="s">
        <v>95</v>
      </c>
      <c r="B239" s="141" t="s">
        <v>96</v>
      </c>
      <c r="C239" s="141">
        <v>175</v>
      </c>
      <c r="D239" s="141">
        <v>1</v>
      </c>
      <c r="E239" s="141">
        <v>25919</v>
      </c>
      <c r="F239" s="141" t="s">
        <v>325</v>
      </c>
      <c r="G239" s="143">
        <v>12</v>
      </c>
      <c r="H239" s="141" t="s">
        <v>64</v>
      </c>
      <c r="I239" s="142" t="s">
        <v>134</v>
      </c>
      <c r="J239" s="141" t="s">
        <v>135</v>
      </c>
      <c r="K239" s="140" t="s">
        <v>91</v>
      </c>
      <c r="L239" s="140">
        <v>12</v>
      </c>
      <c r="M239" s="142">
        <v>12</v>
      </c>
    </row>
    <row r="240" spans="1:13" x14ac:dyDescent="0.2">
      <c r="A240" s="141" t="s">
        <v>95</v>
      </c>
      <c r="B240" s="141" t="s">
        <v>96</v>
      </c>
      <c r="C240" s="141">
        <v>175</v>
      </c>
      <c r="D240" s="141">
        <v>1</v>
      </c>
      <c r="E240" s="141">
        <v>25919</v>
      </c>
      <c r="F240" s="141" t="s">
        <v>325</v>
      </c>
      <c r="G240" s="143">
        <v>37</v>
      </c>
      <c r="H240" s="141" t="s">
        <v>64</v>
      </c>
      <c r="I240" s="142" t="s">
        <v>134</v>
      </c>
      <c r="J240" s="141" t="s">
        <v>135</v>
      </c>
      <c r="K240" s="140" t="s">
        <v>91</v>
      </c>
      <c r="L240" s="140">
        <v>37</v>
      </c>
      <c r="M240" s="142">
        <v>37</v>
      </c>
    </row>
    <row r="241" spans="1:13" x14ac:dyDescent="0.2">
      <c r="A241" s="141" t="s">
        <v>95</v>
      </c>
      <c r="B241" s="141" t="s">
        <v>96</v>
      </c>
      <c r="C241" s="141">
        <v>175</v>
      </c>
      <c r="D241" s="141">
        <v>1</v>
      </c>
      <c r="E241" s="141">
        <v>929130002</v>
      </c>
      <c r="F241" s="141" t="s">
        <v>326</v>
      </c>
      <c r="G241" s="143">
        <v>3</v>
      </c>
      <c r="H241" s="141" t="s">
        <v>64</v>
      </c>
      <c r="I241" s="142" t="s">
        <v>117</v>
      </c>
      <c r="J241" s="141" t="s">
        <v>99</v>
      </c>
      <c r="K241" s="140" t="s">
        <v>91</v>
      </c>
      <c r="L241" s="140">
        <v>3</v>
      </c>
      <c r="M241" s="142">
        <v>3</v>
      </c>
    </row>
    <row r="242" spans="1:13" x14ac:dyDescent="0.2">
      <c r="A242" s="141" t="s">
        <v>95</v>
      </c>
      <c r="B242" s="141" t="s">
        <v>96</v>
      </c>
      <c r="C242" s="141">
        <v>175</v>
      </c>
      <c r="D242" s="141">
        <v>1</v>
      </c>
      <c r="E242" s="141">
        <v>974370</v>
      </c>
      <c r="F242" s="141" t="s">
        <v>327</v>
      </c>
      <c r="G242" s="143">
        <v>1</v>
      </c>
      <c r="H242" s="141" t="s">
        <v>64</v>
      </c>
      <c r="I242" s="142" t="s">
        <v>117</v>
      </c>
      <c r="J242" s="141" t="s">
        <v>99</v>
      </c>
      <c r="K242" s="140" t="s">
        <v>91</v>
      </c>
      <c r="L242" s="140">
        <v>1</v>
      </c>
      <c r="M242" s="142">
        <v>1</v>
      </c>
    </row>
    <row r="243" spans="1:13" x14ac:dyDescent="0.2">
      <c r="A243" s="141" t="s">
        <v>95</v>
      </c>
      <c r="B243" s="141" t="s">
        <v>96</v>
      </c>
      <c r="C243" s="141">
        <v>175</v>
      </c>
      <c r="D243" s="141">
        <v>2</v>
      </c>
      <c r="E243" s="141">
        <v>1032074</v>
      </c>
      <c r="F243" s="141" t="s">
        <v>328</v>
      </c>
      <c r="G243" s="143">
        <v>9</v>
      </c>
      <c r="H243" s="141" t="s">
        <v>64</v>
      </c>
      <c r="I243" s="142" t="s">
        <v>115</v>
      </c>
      <c r="J243" s="141" t="s">
        <v>99</v>
      </c>
      <c r="K243" s="140" t="s">
        <v>91</v>
      </c>
      <c r="L243" s="140">
        <v>9</v>
      </c>
      <c r="M243" s="142">
        <v>9</v>
      </c>
    </row>
    <row r="244" spans="1:13" x14ac:dyDescent="0.2">
      <c r="A244" s="141" t="s">
        <v>95</v>
      </c>
      <c r="B244" s="141" t="s">
        <v>96</v>
      </c>
      <c r="C244" s="141">
        <v>175</v>
      </c>
      <c r="D244" s="141">
        <v>2</v>
      </c>
      <c r="E244" s="141">
        <v>142477</v>
      </c>
      <c r="F244" s="141" t="s">
        <v>257</v>
      </c>
      <c r="G244" s="143">
        <v>3</v>
      </c>
      <c r="H244" s="141" t="s">
        <v>64</v>
      </c>
      <c r="I244" s="142" t="s">
        <v>110</v>
      </c>
      <c r="J244" s="141" t="s">
        <v>135</v>
      </c>
      <c r="K244" s="140" t="s">
        <v>91</v>
      </c>
      <c r="L244" s="140">
        <v>3</v>
      </c>
      <c r="M244" s="142">
        <v>3</v>
      </c>
    </row>
    <row r="245" spans="1:13" x14ac:dyDescent="0.2">
      <c r="A245" s="141" t="s">
        <v>95</v>
      </c>
      <c r="B245" s="141" t="s">
        <v>96</v>
      </c>
      <c r="C245" s="141">
        <v>175</v>
      </c>
      <c r="D245" s="141">
        <v>2</v>
      </c>
      <c r="E245" s="141">
        <v>519035</v>
      </c>
      <c r="F245" s="141" t="s">
        <v>329</v>
      </c>
      <c r="G245" s="143">
        <v>4</v>
      </c>
      <c r="H245" s="141" t="s">
        <v>64</v>
      </c>
      <c r="I245" s="142" t="s">
        <v>134</v>
      </c>
      <c r="J245" s="141" t="s">
        <v>135</v>
      </c>
      <c r="K245" s="140" t="s">
        <v>91</v>
      </c>
      <c r="L245" s="140">
        <v>4</v>
      </c>
      <c r="M245" s="142">
        <v>4</v>
      </c>
    </row>
    <row r="246" spans="1:13" x14ac:dyDescent="0.2">
      <c r="A246" s="141" t="s">
        <v>95</v>
      </c>
      <c r="B246" s="141" t="s">
        <v>96</v>
      </c>
      <c r="C246" s="141">
        <v>177</v>
      </c>
      <c r="D246" s="141">
        <v>1</v>
      </c>
      <c r="E246" s="141">
        <v>201800</v>
      </c>
      <c r="F246" s="141" t="s">
        <v>330</v>
      </c>
      <c r="G246" s="143">
        <v>9</v>
      </c>
      <c r="H246" s="141" t="s">
        <v>64</v>
      </c>
      <c r="I246" s="142" t="s">
        <v>110</v>
      </c>
      <c r="J246" s="141" t="s">
        <v>135</v>
      </c>
      <c r="K246" s="140" t="s">
        <v>91</v>
      </c>
      <c r="L246" s="140">
        <v>9</v>
      </c>
      <c r="M246" s="142">
        <v>9</v>
      </c>
    </row>
    <row r="247" spans="1:13" x14ac:dyDescent="0.2">
      <c r="A247" s="141" t="s">
        <v>95</v>
      </c>
      <c r="B247" s="141" t="s">
        <v>96</v>
      </c>
      <c r="C247" s="141">
        <v>177</v>
      </c>
      <c r="D247" s="141">
        <v>1</v>
      </c>
      <c r="E247" s="141">
        <v>355397</v>
      </c>
      <c r="F247" s="141" t="s">
        <v>295</v>
      </c>
      <c r="G247" s="143">
        <v>6</v>
      </c>
      <c r="H247" s="141" t="s">
        <v>64</v>
      </c>
      <c r="I247" s="142" t="s">
        <v>113</v>
      </c>
      <c r="J247" s="141" t="s">
        <v>99</v>
      </c>
      <c r="K247" s="140" t="s">
        <v>91</v>
      </c>
      <c r="L247" s="140">
        <v>6</v>
      </c>
      <c r="M247" s="142">
        <v>6</v>
      </c>
    </row>
    <row r="248" spans="1:13" x14ac:dyDescent="0.2">
      <c r="A248" s="141" t="s">
        <v>95</v>
      </c>
      <c r="B248" s="141" t="s">
        <v>96</v>
      </c>
      <c r="C248" s="141">
        <v>177</v>
      </c>
      <c r="D248" s="141">
        <v>1</v>
      </c>
      <c r="E248" s="141">
        <v>43094</v>
      </c>
      <c r="F248" s="141" t="s">
        <v>331</v>
      </c>
      <c r="G248" s="143">
        <v>3</v>
      </c>
      <c r="H248" s="141" t="s">
        <v>64</v>
      </c>
      <c r="I248" s="142" t="s">
        <v>134</v>
      </c>
      <c r="J248" s="141" t="s">
        <v>135</v>
      </c>
      <c r="K248" s="140" t="s">
        <v>91</v>
      </c>
      <c r="L248" s="140">
        <v>3</v>
      </c>
      <c r="M248" s="142">
        <v>3</v>
      </c>
    </row>
    <row r="249" spans="1:13" x14ac:dyDescent="0.2">
      <c r="A249" s="141" t="s">
        <v>95</v>
      </c>
      <c r="B249" s="141" t="s">
        <v>96</v>
      </c>
      <c r="C249" s="141">
        <v>177</v>
      </c>
      <c r="D249" s="141">
        <v>1</v>
      </c>
      <c r="E249" s="141">
        <v>563849002</v>
      </c>
      <c r="F249" s="141" t="s">
        <v>332</v>
      </c>
      <c r="G249" s="143">
        <v>6</v>
      </c>
      <c r="H249" s="141" t="s">
        <v>64</v>
      </c>
      <c r="I249" s="142" t="s">
        <v>110</v>
      </c>
      <c r="J249" s="141" t="s">
        <v>135</v>
      </c>
      <c r="K249" s="140" t="s">
        <v>91</v>
      </c>
      <c r="L249" s="140">
        <v>6</v>
      </c>
      <c r="M249" s="142">
        <v>6</v>
      </c>
    </row>
    <row r="250" spans="1:13" x14ac:dyDescent="0.2">
      <c r="A250" s="141" t="s">
        <v>95</v>
      </c>
      <c r="B250" s="141" t="s">
        <v>96</v>
      </c>
      <c r="C250" s="141">
        <v>177</v>
      </c>
      <c r="D250" s="141">
        <v>1</v>
      </c>
      <c r="E250" s="141">
        <v>700052</v>
      </c>
      <c r="F250" s="141" t="s">
        <v>333</v>
      </c>
      <c r="G250" s="143">
        <v>1</v>
      </c>
      <c r="H250" s="141" t="s">
        <v>64</v>
      </c>
      <c r="I250" s="142" t="s">
        <v>117</v>
      </c>
      <c r="J250" s="141" t="s">
        <v>99</v>
      </c>
      <c r="K250" s="140" t="s">
        <v>91</v>
      </c>
      <c r="L250" s="140">
        <v>1</v>
      </c>
      <c r="M250" s="142">
        <v>1</v>
      </c>
    </row>
    <row r="251" spans="1:13" x14ac:dyDescent="0.2">
      <c r="A251" s="141" t="s">
        <v>95</v>
      </c>
      <c r="B251" s="141" t="s">
        <v>96</v>
      </c>
      <c r="C251" s="141">
        <v>177</v>
      </c>
      <c r="D251" s="141">
        <v>1</v>
      </c>
      <c r="E251" s="141">
        <v>755916</v>
      </c>
      <c r="F251" s="141" t="s">
        <v>292</v>
      </c>
      <c r="G251" s="143">
        <v>6</v>
      </c>
      <c r="H251" s="141" t="s">
        <v>64</v>
      </c>
      <c r="I251" s="142" t="s">
        <v>113</v>
      </c>
      <c r="J251" s="141" t="s">
        <v>99</v>
      </c>
      <c r="K251" s="140" t="s">
        <v>91</v>
      </c>
      <c r="L251" s="140">
        <v>6</v>
      </c>
      <c r="M251" s="142">
        <v>6</v>
      </c>
    </row>
    <row r="252" spans="1:13" x14ac:dyDescent="0.2">
      <c r="A252" s="141" t="s">
        <v>95</v>
      </c>
      <c r="B252" s="141" t="s">
        <v>96</v>
      </c>
      <c r="C252" s="141">
        <v>177</v>
      </c>
      <c r="D252" s="141">
        <v>1</v>
      </c>
      <c r="E252" s="141">
        <v>974360</v>
      </c>
      <c r="F252" s="141" t="s">
        <v>334</v>
      </c>
      <c r="G252" s="143">
        <v>3</v>
      </c>
      <c r="H252" s="141" t="s">
        <v>64</v>
      </c>
      <c r="I252" s="142" t="s">
        <v>117</v>
      </c>
      <c r="J252" s="141" t="s">
        <v>99</v>
      </c>
      <c r="K252" s="140" t="s">
        <v>91</v>
      </c>
      <c r="L252" s="140">
        <v>3</v>
      </c>
      <c r="M252" s="142">
        <v>3</v>
      </c>
    </row>
    <row r="253" spans="1:13" x14ac:dyDescent="0.2">
      <c r="A253" s="141" t="s">
        <v>95</v>
      </c>
      <c r="B253" s="141" t="s">
        <v>96</v>
      </c>
      <c r="C253" s="141">
        <v>177</v>
      </c>
      <c r="D253" s="141">
        <v>2</v>
      </c>
      <c r="E253" s="141">
        <v>1037083</v>
      </c>
      <c r="F253" s="141" t="s">
        <v>335</v>
      </c>
      <c r="G253" s="143">
        <v>1</v>
      </c>
      <c r="H253" s="141" t="s">
        <v>64</v>
      </c>
      <c r="I253" s="142" t="s">
        <v>244</v>
      </c>
      <c r="J253" s="141" t="s">
        <v>99</v>
      </c>
      <c r="K253" s="140" t="s">
        <v>91</v>
      </c>
      <c r="L253" s="140">
        <v>1</v>
      </c>
      <c r="M253" s="142">
        <v>1</v>
      </c>
    </row>
    <row r="254" spans="1:13" x14ac:dyDescent="0.2">
      <c r="A254" s="141" t="s">
        <v>95</v>
      </c>
      <c r="B254" s="141" t="s">
        <v>96</v>
      </c>
      <c r="C254" s="141">
        <v>177</v>
      </c>
      <c r="D254" s="141">
        <v>2</v>
      </c>
      <c r="E254" s="141">
        <v>1037083</v>
      </c>
      <c r="F254" s="141" t="s">
        <v>335</v>
      </c>
      <c r="G254" s="143">
        <v>2</v>
      </c>
      <c r="H254" s="141" t="s">
        <v>64</v>
      </c>
      <c r="I254" s="142" t="s">
        <v>244</v>
      </c>
      <c r="J254" s="141" t="s">
        <v>99</v>
      </c>
      <c r="K254" s="140" t="s">
        <v>91</v>
      </c>
      <c r="L254" s="140">
        <v>2</v>
      </c>
      <c r="M254" s="142">
        <v>2</v>
      </c>
    </row>
    <row r="255" spans="1:13" x14ac:dyDescent="0.2">
      <c r="A255" s="141" t="s">
        <v>95</v>
      </c>
      <c r="B255" s="141" t="s">
        <v>96</v>
      </c>
      <c r="C255" s="141">
        <v>177</v>
      </c>
      <c r="D255" s="141">
        <v>2</v>
      </c>
      <c r="E255" s="141">
        <v>17534</v>
      </c>
      <c r="F255" s="141" t="s">
        <v>336</v>
      </c>
      <c r="G255" s="143">
        <v>2</v>
      </c>
      <c r="H255" s="141" t="s">
        <v>64</v>
      </c>
      <c r="I255" s="142" t="s">
        <v>110</v>
      </c>
      <c r="J255" s="141" t="s">
        <v>135</v>
      </c>
      <c r="K255" s="140" t="s">
        <v>91</v>
      </c>
      <c r="L255" s="140">
        <v>2</v>
      </c>
      <c r="M255" s="142">
        <v>2</v>
      </c>
    </row>
    <row r="256" spans="1:13" x14ac:dyDescent="0.2">
      <c r="A256" s="141" t="s">
        <v>95</v>
      </c>
      <c r="B256" s="141" t="s">
        <v>96</v>
      </c>
      <c r="C256" s="141">
        <v>177</v>
      </c>
      <c r="D256" s="141">
        <v>2</v>
      </c>
      <c r="E256" s="141">
        <v>549450</v>
      </c>
      <c r="F256" s="141" t="s">
        <v>337</v>
      </c>
      <c r="G256" s="143">
        <v>3</v>
      </c>
      <c r="H256" s="141" t="s">
        <v>64</v>
      </c>
      <c r="I256" s="142" t="s">
        <v>117</v>
      </c>
      <c r="J256" s="141" t="s">
        <v>99</v>
      </c>
      <c r="K256" s="140" t="s">
        <v>91</v>
      </c>
      <c r="L256" s="140">
        <v>3</v>
      </c>
      <c r="M256" s="142">
        <v>3</v>
      </c>
    </row>
    <row r="257" spans="1:13" x14ac:dyDescent="0.2">
      <c r="A257" s="141" t="s">
        <v>95</v>
      </c>
      <c r="B257" s="141" t="s">
        <v>96</v>
      </c>
      <c r="C257" s="141">
        <v>177</v>
      </c>
      <c r="D257" s="141">
        <v>2</v>
      </c>
      <c r="E257" s="141">
        <v>720432</v>
      </c>
      <c r="F257" s="141" t="s">
        <v>338</v>
      </c>
      <c r="G257" s="143">
        <v>12</v>
      </c>
      <c r="H257" s="141" t="s">
        <v>64</v>
      </c>
      <c r="I257" s="142" t="s">
        <v>98</v>
      </c>
      <c r="J257" s="141" t="s">
        <v>99</v>
      </c>
      <c r="K257" s="140" t="s">
        <v>91</v>
      </c>
      <c r="L257" s="140">
        <v>12</v>
      </c>
      <c r="M257" s="142">
        <v>12</v>
      </c>
    </row>
    <row r="258" spans="1:13" x14ac:dyDescent="0.2">
      <c r="A258" s="141" t="s">
        <v>95</v>
      </c>
      <c r="B258" s="141" t="s">
        <v>96</v>
      </c>
      <c r="C258" s="141">
        <v>177</v>
      </c>
      <c r="D258" s="141">
        <v>2</v>
      </c>
      <c r="E258" s="141">
        <v>768476</v>
      </c>
      <c r="F258" s="141" t="s">
        <v>339</v>
      </c>
      <c r="G258" s="143">
        <v>4</v>
      </c>
      <c r="H258" s="141" t="s">
        <v>64</v>
      </c>
      <c r="I258" s="142" t="s">
        <v>117</v>
      </c>
      <c r="J258" s="141" t="s">
        <v>99</v>
      </c>
      <c r="K258" s="140" t="s">
        <v>91</v>
      </c>
      <c r="L258" s="140">
        <v>4</v>
      </c>
      <c r="M258" s="142">
        <v>4</v>
      </c>
    </row>
    <row r="259" spans="1:13" x14ac:dyDescent="0.2">
      <c r="A259" s="141" t="s">
        <v>95</v>
      </c>
      <c r="B259" s="141" t="s">
        <v>96</v>
      </c>
      <c r="C259" s="141">
        <v>177</v>
      </c>
      <c r="D259" s="141">
        <v>2</v>
      </c>
      <c r="E259" s="141">
        <v>779259</v>
      </c>
      <c r="F259" s="141" t="s">
        <v>340</v>
      </c>
      <c r="G259" s="143">
        <v>2</v>
      </c>
      <c r="H259" s="141" t="s">
        <v>64</v>
      </c>
      <c r="I259" s="142" t="s">
        <v>117</v>
      </c>
      <c r="J259" s="141" t="s">
        <v>99</v>
      </c>
      <c r="K259" s="140" t="s">
        <v>91</v>
      </c>
      <c r="L259" s="140">
        <v>2</v>
      </c>
      <c r="M259" s="142">
        <v>2</v>
      </c>
    </row>
    <row r="260" spans="1:13" x14ac:dyDescent="0.2">
      <c r="A260" s="141" t="s">
        <v>95</v>
      </c>
      <c r="B260" s="141" t="s">
        <v>96</v>
      </c>
      <c r="C260" s="141">
        <v>177</v>
      </c>
      <c r="D260" s="141">
        <v>2</v>
      </c>
      <c r="E260" s="141">
        <v>902564</v>
      </c>
      <c r="F260" s="141" t="s">
        <v>341</v>
      </c>
      <c r="G260" s="143">
        <v>3</v>
      </c>
      <c r="H260" s="141" t="s">
        <v>64</v>
      </c>
      <c r="I260" s="142" t="s">
        <v>115</v>
      </c>
      <c r="J260" s="141" t="s">
        <v>99</v>
      </c>
      <c r="K260" s="140" t="s">
        <v>91</v>
      </c>
      <c r="L260" s="140">
        <v>3</v>
      </c>
      <c r="M260" s="142">
        <v>3</v>
      </c>
    </row>
    <row r="261" spans="1:13" x14ac:dyDescent="0.2">
      <c r="A261" s="141" t="s">
        <v>95</v>
      </c>
      <c r="B261" s="141" t="s">
        <v>96</v>
      </c>
      <c r="C261" s="141">
        <v>183</v>
      </c>
      <c r="D261" s="141">
        <v>1</v>
      </c>
      <c r="E261" s="141">
        <v>181138</v>
      </c>
      <c r="F261" s="141" t="s">
        <v>342</v>
      </c>
      <c r="G261" s="143">
        <v>1</v>
      </c>
      <c r="H261" s="141" t="s">
        <v>64</v>
      </c>
      <c r="I261" s="142" t="s">
        <v>110</v>
      </c>
      <c r="J261" s="141" t="s">
        <v>135</v>
      </c>
      <c r="K261" s="140" t="s">
        <v>91</v>
      </c>
      <c r="L261" s="140">
        <v>1</v>
      </c>
      <c r="M261" s="142">
        <v>1</v>
      </c>
    </row>
    <row r="262" spans="1:13" x14ac:dyDescent="0.2">
      <c r="A262" s="141" t="s">
        <v>95</v>
      </c>
      <c r="B262" s="141" t="s">
        <v>96</v>
      </c>
      <c r="C262" s="141">
        <v>183</v>
      </c>
      <c r="D262" s="141">
        <v>1</v>
      </c>
      <c r="E262" s="141">
        <v>215669002</v>
      </c>
      <c r="F262" s="141" t="s">
        <v>343</v>
      </c>
      <c r="G262" s="143">
        <v>2</v>
      </c>
      <c r="H262" s="141" t="s">
        <v>64</v>
      </c>
      <c r="I262" s="142" t="s">
        <v>113</v>
      </c>
      <c r="J262" s="141" t="s">
        <v>99</v>
      </c>
      <c r="K262" s="140" t="s">
        <v>91</v>
      </c>
      <c r="L262" s="140">
        <v>2</v>
      </c>
      <c r="M262" s="142">
        <v>2</v>
      </c>
    </row>
    <row r="263" spans="1:13" x14ac:dyDescent="0.2">
      <c r="A263" s="141" t="s">
        <v>95</v>
      </c>
      <c r="B263" s="141" t="s">
        <v>96</v>
      </c>
      <c r="C263" s="141">
        <v>183</v>
      </c>
      <c r="D263" s="141">
        <v>1</v>
      </c>
      <c r="E263" s="141">
        <v>768064</v>
      </c>
      <c r="F263" s="141" t="s">
        <v>344</v>
      </c>
      <c r="G263" s="143">
        <v>5</v>
      </c>
      <c r="H263" s="141" t="s">
        <v>64</v>
      </c>
      <c r="I263" s="142" t="s">
        <v>117</v>
      </c>
      <c r="J263" s="141" t="s">
        <v>99</v>
      </c>
      <c r="K263" s="140" t="s">
        <v>91</v>
      </c>
      <c r="L263" s="140">
        <v>5</v>
      </c>
      <c r="M263" s="142">
        <v>5</v>
      </c>
    </row>
    <row r="264" spans="1:13" x14ac:dyDescent="0.2">
      <c r="A264" s="141" t="s">
        <v>95</v>
      </c>
      <c r="B264" s="141" t="s">
        <v>96</v>
      </c>
      <c r="C264" s="141">
        <v>183</v>
      </c>
      <c r="D264" s="141">
        <v>1</v>
      </c>
      <c r="E264" s="141">
        <v>974359</v>
      </c>
      <c r="F264" s="141" t="s">
        <v>345</v>
      </c>
      <c r="G264" s="143">
        <v>9</v>
      </c>
      <c r="H264" s="141" t="s">
        <v>64</v>
      </c>
      <c r="I264" s="142" t="s">
        <v>115</v>
      </c>
      <c r="J264" s="141" t="s">
        <v>99</v>
      </c>
      <c r="K264" s="140" t="s">
        <v>91</v>
      </c>
      <c r="L264" s="140">
        <v>9</v>
      </c>
      <c r="M264" s="142">
        <v>9</v>
      </c>
    </row>
    <row r="265" spans="1:13" x14ac:dyDescent="0.2">
      <c r="A265" s="141" t="s">
        <v>95</v>
      </c>
      <c r="B265" s="141" t="s">
        <v>96</v>
      </c>
      <c r="C265" s="141">
        <v>183</v>
      </c>
      <c r="D265" s="141">
        <v>2</v>
      </c>
      <c r="E265" s="141">
        <v>186264</v>
      </c>
      <c r="F265" s="141" t="s">
        <v>346</v>
      </c>
      <c r="G265" s="143">
        <v>6</v>
      </c>
      <c r="H265" s="141" t="s">
        <v>64</v>
      </c>
      <c r="I265" s="142" t="s">
        <v>110</v>
      </c>
      <c r="J265" s="141" t="s">
        <v>135</v>
      </c>
      <c r="K265" s="140" t="s">
        <v>91</v>
      </c>
      <c r="L265" s="140">
        <v>6</v>
      </c>
      <c r="M265" s="142">
        <v>6</v>
      </c>
    </row>
    <row r="266" spans="1:13" x14ac:dyDescent="0.2">
      <c r="A266" s="141" t="s">
        <v>95</v>
      </c>
      <c r="B266" s="141" t="s">
        <v>96</v>
      </c>
      <c r="C266" s="141">
        <v>183</v>
      </c>
      <c r="D266" s="141">
        <v>2</v>
      </c>
      <c r="E266" s="141">
        <v>515988</v>
      </c>
      <c r="F266" s="141" t="s">
        <v>347</v>
      </c>
      <c r="G266" s="143">
        <v>4</v>
      </c>
      <c r="H266" s="141" t="s">
        <v>64</v>
      </c>
      <c r="I266" s="142" t="s">
        <v>134</v>
      </c>
      <c r="J266" s="141" t="s">
        <v>135</v>
      </c>
      <c r="K266" s="140" t="s">
        <v>91</v>
      </c>
      <c r="L266" s="140">
        <v>4</v>
      </c>
      <c r="M266" s="142">
        <v>4</v>
      </c>
    </row>
    <row r="267" spans="1:13" x14ac:dyDescent="0.2">
      <c r="A267" s="141" t="s">
        <v>95</v>
      </c>
      <c r="B267" s="141" t="s">
        <v>96</v>
      </c>
      <c r="C267" s="141">
        <v>183</v>
      </c>
      <c r="D267" s="141">
        <v>2</v>
      </c>
      <c r="E267" s="141">
        <v>545902</v>
      </c>
      <c r="F267" s="141" t="s">
        <v>348</v>
      </c>
      <c r="G267" s="143">
        <v>3</v>
      </c>
      <c r="H267" s="141" t="s">
        <v>64</v>
      </c>
      <c r="I267" s="142" t="s">
        <v>134</v>
      </c>
      <c r="J267" s="141" t="s">
        <v>135</v>
      </c>
      <c r="K267" s="140" t="s">
        <v>91</v>
      </c>
      <c r="L267" s="140">
        <v>3</v>
      </c>
      <c r="M267" s="142">
        <v>3</v>
      </c>
    </row>
    <row r="268" spans="1:13" x14ac:dyDescent="0.2">
      <c r="A268" s="141" t="s">
        <v>95</v>
      </c>
      <c r="B268" s="141" t="s">
        <v>96</v>
      </c>
      <c r="C268" s="141">
        <v>183</v>
      </c>
      <c r="D268" s="141">
        <v>2</v>
      </c>
      <c r="E268" s="141">
        <v>720432</v>
      </c>
      <c r="F268" s="141" t="s">
        <v>338</v>
      </c>
      <c r="G268" s="143">
        <v>1</v>
      </c>
      <c r="H268" s="141" t="s">
        <v>64</v>
      </c>
      <c r="I268" s="142" t="s">
        <v>98</v>
      </c>
      <c r="J268" s="141" t="s">
        <v>99</v>
      </c>
      <c r="K268" s="140" t="s">
        <v>91</v>
      </c>
      <c r="L268" s="140">
        <v>1</v>
      </c>
      <c r="M268" s="142">
        <v>1</v>
      </c>
    </row>
    <row r="269" spans="1:13" x14ac:dyDescent="0.2">
      <c r="A269" s="141" t="s">
        <v>95</v>
      </c>
      <c r="B269" s="141" t="s">
        <v>96</v>
      </c>
      <c r="C269" s="141">
        <v>183</v>
      </c>
      <c r="D269" s="141">
        <v>2</v>
      </c>
      <c r="E269" s="141">
        <v>733536</v>
      </c>
      <c r="F269" s="141" t="s">
        <v>349</v>
      </c>
      <c r="G269" s="143">
        <v>1</v>
      </c>
      <c r="H269" s="141" t="s">
        <v>64</v>
      </c>
      <c r="I269" s="142" t="s">
        <v>115</v>
      </c>
      <c r="J269" s="141" t="s">
        <v>99</v>
      </c>
      <c r="K269" s="140" t="s">
        <v>91</v>
      </c>
      <c r="L269" s="140">
        <v>1</v>
      </c>
      <c r="M269" s="142">
        <v>1</v>
      </c>
    </row>
    <row r="270" spans="1:13" x14ac:dyDescent="0.2">
      <c r="A270" s="141" t="s">
        <v>95</v>
      </c>
      <c r="B270" s="141" t="s">
        <v>96</v>
      </c>
      <c r="C270" s="141">
        <v>183</v>
      </c>
      <c r="D270" s="141">
        <v>2</v>
      </c>
      <c r="E270" s="141">
        <v>964925001</v>
      </c>
      <c r="F270" s="141" t="s">
        <v>350</v>
      </c>
      <c r="G270" s="143">
        <v>6</v>
      </c>
      <c r="H270" s="141" t="s">
        <v>64</v>
      </c>
      <c r="I270" s="142" t="s">
        <v>115</v>
      </c>
      <c r="J270" s="141" t="s">
        <v>99</v>
      </c>
      <c r="K270" s="140" t="s">
        <v>91</v>
      </c>
      <c r="L270" s="140">
        <v>6</v>
      </c>
      <c r="M270" s="142">
        <v>6</v>
      </c>
    </row>
    <row r="271" spans="1:13" x14ac:dyDescent="0.2">
      <c r="A271" s="141" t="s">
        <v>95</v>
      </c>
      <c r="B271" s="141" t="s">
        <v>96</v>
      </c>
      <c r="C271" s="141">
        <v>185</v>
      </c>
      <c r="D271" s="141">
        <v>1</v>
      </c>
      <c r="E271" s="141">
        <v>1031097</v>
      </c>
      <c r="F271" s="141" t="s">
        <v>351</v>
      </c>
      <c r="G271" s="143">
        <v>10</v>
      </c>
      <c r="H271" s="141" t="s">
        <v>64</v>
      </c>
      <c r="I271" s="142" t="s">
        <v>115</v>
      </c>
      <c r="J271" s="141" t="s">
        <v>99</v>
      </c>
      <c r="K271" s="140" t="s">
        <v>91</v>
      </c>
      <c r="L271" s="140">
        <v>10</v>
      </c>
      <c r="M271" s="142">
        <v>10</v>
      </c>
    </row>
    <row r="272" spans="1:13" x14ac:dyDescent="0.2">
      <c r="A272" s="141" t="s">
        <v>95</v>
      </c>
      <c r="B272" s="141" t="s">
        <v>96</v>
      </c>
      <c r="C272" s="141">
        <v>185</v>
      </c>
      <c r="D272" s="141">
        <v>1</v>
      </c>
      <c r="E272" s="141">
        <v>1032075</v>
      </c>
      <c r="F272" s="141" t="s">
        <v>352</v>
      </c>
      <c r="G272" s="143">
        <v>9</v>
      </c>
      <c r="H272" s="141" t="s">
        <v>64</v>
      </c>
      <c r="I272" s="142" t="s">
        <v>115</v>
      </c>
      <c r="J272" s="141" t="s">
        <v>99</v>
      </c>
      <c r="K272" s="140" t="s">
        <v>91</v>
      </c>
      <c r="L272" s="140">
        <v>9</v>
      </c>
      <c r="M272" s="142">
        <v>9</v>
      </c>
    </row>
    <row r="273" spans="1:13" x14ac:dyDescent="0.2">
      <c r="A273" s="141" t="s">
        <v>95</v>
      </c>
      <c r="B273" s="141" t="s">
        <v>96</v>
      </c>
      <c r="C273" s="141">
        <v>185</v>
      </c>
      <c r="D273" s="141">
        <v>1</v>
      </c>
      <c r="E273" s="141">
        <v>3746</v>
      </c>
      <c r="F273" s="141" t="s">
        <v>353</v>
      </c>
      <c r="G273" s="143">
        <v>6</v>
      </c>
      <c r="H273" s="141" t="s">
        <v>64</v>
      </c>
      <c r="I273" s="142" t="s">
        <v>110</v>
      </c>
      <c r="J273" s="141" t="s">
        <v>135</v>
      </c>
      <c r="K273" s="140" t="s">
        <v>91</v>
      </c>
      <c r="L273" s="140">
        <v>6</v>
      </c>
      <c r="M273" s="142">
        <v>6</v>
      </c>
    </row>
    <row r="274" spans="1:13" x14ac:dyDescent="0.2">
      <c r="A274" s="141" t="s">
        <v>95</v>
      </c>
      <c r="B274" s="141" t="s">
        <v>96</v>
      </c>
      <c r="C274" s="141">
        <v>185</v>
      </c>
      <c r="D274" s="141">
        <v>1</v>
      </c>
      <c r="E274" s="141">
        <v>563849003</v>
      </c>
      <c r="F274" s="141" t="s">
        <v>354</v>
      </c>
      <c r="G274" s="143">
        <v>3</v>
      </c>
      <c r="H274" s="141" t="s">
        <v>64</v>
      </c>
      <c r="I274" s="142" t="s">
        <v>110</v>
      </c>
      <c r="J274" s="141" t="s">
        <v>135</v>
      </c>
      <c r="K274" s="140" t="s">
        <v>91</v>
      </c>
      <c r="L274" s="140">
        <v>3</v>
      </c>
      <c r="M274" s="142">
        <v>3</v>
      </c>
    </row>
    <row r="275" spans="1:13" x14ac:dyDescent="0.2">
      <c r="A275" s="141" t="s">
        <v>95</v>
      </c>
      <c r="B275" s="141" t="s">
        <v>96</v>
      </c>
      <c r="C275" s="141">
        <v>185</v>
      </c>
      <c r="D275" s="141">
        <v>1</v>
      </c>
      <c r="E275" s="141">
        <v>975710</v>
      </c>
      <c r="F275" s="141" t="s">
        <v>355</v>
      </c>
      <c r="G275" s="143">
        <v>1</v>
      </c>
      <c r="H275" s="141" t="s">
        <v>64</v>
      </c>
      <c r="I275" s="142" t="s">
        <v>117</v>
      </c>
      <c r="J275" s="141" t="s">
        <v>99</v>
      </c>
      <c r="K275" s="140" t="s">
        <v>91</v>
      </c>
      <c r="L275" s="140">
        <v>1</v>
      </c>
      <c r="M275" s="142">
        <v>1</v>
      </c>
    </row>
    <row r="276" spans="1:13" x14ac:dyDescent="0.2">
      <c r="A276" s="141" t="s">
        <v>95</v>
      </c>
      <c r="B276" s="141" t="s">
        <v>96</v>
      </c>
      <c r="C276" s="141">
        <v>185</v>
      </c>
      <c r="D276" s="141">
        <v>2</v>
      </c>
      <c r="E276" s="141">
        <v>127638</v>
      </c>
      <c r="F276" s="141" t="s">
        <v>356</v>
      </c>
      <c r="G276" s="143">
        <v>8</v>
      </c>
      <c r="H276" s="141" t="s">
        <v>64</v>
      </c>
      <c r="I276" s="142" t="s">
        <v>115</v>
      </c>
      <c r="J276" s="141" t="s">
        <v>99</v>
      </c>
      <c r="K276" s="140" t="s">
        <v>91</v>
      </c>
      <c r="L276" s="140">
        <v>8</v>
      </c>
      <c r="M276" s="142">
        <v>8</v>
      </c>
    </row>
    <row r="277" spans="1:13" x14ac:dyDescent="0.2">
      <c r="A277" s="141" t="s">
        <v>95</v>
      </c>
      <c r="B277" s="141" t="s">
        <v>96</v>
      </c>
      <c r="C277" s="141">
        <v>185</v>
      </c>
      <c r="D277" s="141">
        <v>2</v>
      </c>
      <c r="E277" s="141">
        <v>160564</v>
      </c>
      <c r="F277" s="141" t="s">
        <v>357</v>
      </c>
      <c r="G277" s="143">
        <v>2</v>
      </c>
      <c r="H277" s="141" t="s">
        <v>64</v>
      </c>
      <c r="I277" s="142" t="s">
        <v>134</v>
      </c>
      <c r="J277" s="141" t="s">
        <v>135</v>
      </c>
      <c r="K277" s="140" t="s">
        <v>91</v>
      </c>
      <c r="L277" s="140">
        <v>2</v>
      </c>
      <c r="M277" s="142">
        <v>2</v>
      </c>
    </row>
    <row r="278" spans="1:13" x14ac:dyDescent="0.2">
      <c r="A278" s="141" t="s">
        <v>95</v>
      </c>
      <c r="B278" s="141" t="s">
        <v>96</v>
      </c>
      <c r="C278" s="141">
        <v>185</v>
      </c>
      <c r="D278" s="141">
        <v>2</v>
      </c>
      <c r="E278" s="141">
        <v>785237</v>
      </c>
      <c r="F278" s="141" t="s">
        <v>358</v>
      </c>
      <c r="G278" s="143">
        <v>4</v>
      </c>
      <c r="H278" s="141" t="s">
        <v>64</v>
      </c>
      <c r="I278" s="142" t="s">
        <v>117</v>
      </c>
      <c r="J278" s="141" t="s">
        <v>99</v>
      </c>
      <c r="K278" s="140" t="s">
        <v>91</v>
      </c>
      <c r="L278" s="140">
        <v>4</v>
      </c>
      <c r="M278" s="142">
        <v>4</v>
      </c>
    </row>
    <row r="279" spans="1:13" x14ac:dyDescent="0.2">
      <c r="A279" s="141" t="s">
        <v>95</v>
      </c>
      <c r="B279" s="141" t="s">
        <v>96</v>
      </c>
      <c r="C279" s="141">
        <v>185</v>
      </c>
      <c r="D279" s="141">
        <v>2</v>
      </c>
      <c r="E279" s="141">
        <v>975714</v>
      </c>
      <c r="F279" s="141" t="s">
        <v>359</v>
      </c>
      <c r="G279" s="143">
        <v>4</v>
      </c>
      <c r="H279" s="141" t="s">
        <v>64</v>
      </c>
      <c r="I279" s="142" t="s">
        <v>117</v>
      </c>
      <c r="J279" s="141" t="s">
        <v>99</v>
      </c>
      <c r="K279" s="140" t="s">
        <v>91</v>
      </c>
      <c r="L279" s="140">
        <v>4</v>
      </c>
      <c r="M279" s="142">
        <v>4</v>
      </c>
    </row>
    <row r="280" spans="1:13" x14ac:dyDescent="0.2">
      <c r="A280" s="141" t="s">
        <v>95</v>
      </c>
      <c r="B280" s="141" t="s">
        <v>96</v>
      </c>
      <c r="C280" s="141">
        <v>191</v>
      </c>
      <c r="D280" s="141">
        <v>1</v>
      </c>
      <c r="E280" s="141">
        <v>1032073</v>
      </c>
      <c r="F280" s="141" t="s">
        <v>360</v>
      </c>
      <c r="G280" s="143">
        <v>3</v>
      </c>
      <c r="H280" s="141" t="s">
        <v>64</v>
      </c>
      <c r="I280" s="142" t="s">
        <v>115</v>
      </c>
      <c r="J280" s="141" t="s">
        <v>99</v>
      </c>
      <c r="K280" s="140" t="s">
        <v>91</v>
      </c>
      <c r="L280" s="140">
        <v>3</v>
      </c>
      <c r="M280" s="142">
        <v>3</v>
      </c>
    </row>
    <row r="281" spans="1:13" x14ac:dyDescent="0.2">
      <c r="A281" s="141" t="s">
        <v>95</v>
      </c>
      <c r="B281" s="141" t="s">
        <v>96</v>
      </c>
      <c r="C281" s="141">
        <v>191</v>
      </c>
      <c r="D281" s="141">
        <v>1</v>
      </c>
      <c r="E281" s="141">
        <v>118644001</v>
      </c>
      <c r="F281" s="141" t="s">
        <v>361</v>
      </c>
      <c r="G281" s="143">
        <v>2</v>
      </c>
      <c r="H281" s="141" t="s">
        <v>64</v>
      </c>
      <c r="I281" s="142" t="s">
        <v>134</v>
      </c>
      <c r="J281" s="141" t="s">
        <v>135</v>
      </c>
      <c r="K281" s="140" t="s">
        <v>91</v>
      </c>
      <c r="L281" s="140">
        <v>2</v>
      </c>
      <c r="M281" s="142">
        <v>2</v>
      </c>
    </row>
    <row r="282" spans="1:13" x14ac:dyDescent="0.2">
      <c r="A282" s="141" t="s">
        <v>95</v>
      </c>
      <c r="B282" s="141" t="s">
        <v>96</v>
      </c>
      <c r="C282" s="141">
        <v>191</v>
      </c>
      <c r="D282" s="141">
        <v>1</v>
      </c>
      <c r="E282" s="141">
        <v>17495</v>
      </c>
      <c r="F282" s="141" t="s">
        <v>362</v>
      </c>
      <c r="G282" s="143">
        <v>10</v>
      </c>
      <c r="H282" s="141" t="s">
        <v>64</v>
      </c>
      <c r="I282" s="142" t="s">
        <v>110</v>
      </c>
      <c r="J282" s="141" t="s">
        <v>135</v>
      </c>
      <c r="K282" s="140" t="s">
        <v>91</v>
      </c>
      <c r="L282" s="140">
        <v>10</v>
      </c>
      <c r="M282" s="142">
        <v>10</v>
      </c>
    </row>
    <row r="283" spans="1:13" x14ac:dyDescent="0.2">
      <c r="A283" s="141" t="s">
        <v>95</v>
      </c>
      <c r="B283" s="141" t="s">
        <v>96</v>
      </c>
      <c r="C283" s="141">
        <v>191</v>
      </c>
      <c r="D283" s="141">
        <v>1</v>
      </c>
      <c r="E283" s="141">
        <v>87336</v>
      </c>
      <c r="F283" s="141" t="s">
        <v>363</v>
      </c>
      <c r="G283" s="143">
        <v>9</v>
      </c>
      <c r="H283" s="141" t="s">
        <v>64</v>
      </c>
      <c r="I283" s="142" t="s">
        <v>110</v>
      </c>
      <c r="J283" s="141" t="s">
        <v>135</v>
      </c>
      <c r="K283" s="140" t="s">
        <v>91</v>
      </c>
      <c r="L283" s="140">
        <v>9</v>
      </c>
      <c r="M283" s="142">
        <v>9</v>
      </c>
    </row>
    <row r="284" spans="1:13" x14ac:dyDescent="0.2">
      <c r="A284" s="141" t="s">
        <v>95</v>
      </c>
      <c r="B284" s="141" t="s">
        <v>96</v>
      </c>
      <c r="C284" s="141">
        <v>191</v>
      </c>
      <c r="D284" s="141">
        <v>2</v>
      </c>
      <c r="E284" s="141">
        <v>370846</v>
      </c>
      <c r="F284" s="141" t="s">
        <v>364</v>
      </c>
      <c r="G284" s="143">
        <v>3</v>
      </c>
      <c r="H284" s="141" t="s">
        <v>64</v>
      </c>
      <c r="I284" s="142" t="s">
        <v>117</v>
      </c>
      <c r="J284" s="141" t="s">
        <v>99</v>
      </c>
      <c r="K284" s="140" t="s">
        <v>91</v>
      </c>
      <c r="L284" s="140">
        <v>3</v>
      </c>
      <c r="M284" s="142">
        <v>3</v>
      </c>
    </row>
    <row r="285" spans="1:13" x14ac:dyDescent="0.2">
      <c r="A285" s="141" t="s">
        <v>95</v>
      </c>
      <c r="B285" s="141" t="s">
        <v>96</v>
      </c>
      <c r="C285" s="141">
        <v>191</v>
      </c>
      <c r="D285" s="141">
        <v>2</v>
      </c>
      <c r="E285" s="141">
        <v>767775</v>
      </c>
      <c r="F285" s="141" t="s">
        <v>365</v>
      </c>
      <c r="G285" s="143">
        <v>5</v>
      </c>
      <c r="H285" s="141" t="s">
        <v>64</v>
      </c>
      <c r="I285" s="142" t="s">
        <v>117</v>
      </c>
      <c r="J285" s="141" t="s">
        <v>99</v>
      </c>
      <c r="K285" s="140" t="s">
        <v>91</v>
      </c>
      <c r="L285" s="140">
        <v>5</v>
      </c>
      <c r="M285" s="142">
        <v>5</v>
      </c>
    </row>
    <row r="286" spans="1:13" x14ac:dyDescent="0.2">
      <c r="A286" s="141" t="s">
        <v>95</v>
      </c>
      <c r="B286" s="141" t="s">
        <v>96</v>
      </c>
      <c r="C286" s="141">
        <v>191</v>
      </c>
      <c r="D286" s="141">
        <v>2</v>
      </c>
      <c r="E286" s="141">
        <v>774005</v>
      </c>
      <c r="F286" s="141" t="s">
        <v>366</v>
      </c>
      <c r="G286" s="143">
        <v>5</v>
      </c>
      <c r="H286" s="141" t="s">
        <v>64</v>
      </c>
      <c r="I286" s="142" t="s">
        <v>117</v>
      </c>
      <c r="J286" s="141" t="s">
        <v>99</v>
      </c>
      <c r="K286" s="140" t="s">
        <v>91</v>
      </c>
      <c r="L286" s="140">
        <v>5</v>
      </c>
      <c r="M286" s="142">
        <v>5</v>
      </c>
    </row>
    <row r="287" spans="1:13" x14ac:dyDescent="0.2">
      <c r="A287" s="141" t="s">
        <v>95</v>
      </c>
      <c r="B287" s="141" t="s">
        <v>96</v>
      </c>
      <c r="C287" s="141">
        <v>191</v>
      </c>
      <c r="D287" s="141">
        <v>2</v>
      </c>
      <c r="E287" s="141">
        <v>974365</v>
      </c>
      <c r="F287" s="141" t="s">
        <v>367</v>
      </c>
      <c r="G287" s="143">
        <v>5</v>
      </c>
      <c r="H287" s="141" t="s">
        <v>64</v>
      </c>
      <c r="I287" s="142" t="s">
        <v>117</v>
      </c>
      <c r="J287" s="141" t="s">
        <v>99</v>
      </c>
      <c r="K287" s="140" t="s">
        <v>91</v>
      </c>
      <c r="L287" s="140">
        <v>5</v>
      </c>
      <c r="M287" s="142">
        <v>5</v>
      </c>
    </row>
    <row r="288" spans="1:13" x14ac:dyDescent="0.2">
      <c r="A288" s="141" t="s">
        <v>95</v>
      </c>
      <c r="B288" s="141" t="s">
        <v>96</v>
      </c>
      <c r="C288" s="141">
        <v>191</v>
      </c>
      <c r="D288" s="141">
        <v>2</v>
      </c>
      <c r="E288" s="141">
        <v>997982</v>
      </c>
      <c r="F288" s="141" t="s">
        <v>368</v>
      </c>
      <c r="G288" s="143">
        <v>2</v>
      </c>
      <c r="H288" s="141" t="s">
        <v>64</v>
      </c>
      <c r="I288" s="142" t="s">
        <v>115</v>
      </c>
      <c r="J288" s="141" t="s">
        <v>99</v>
      </c>
      <c r="K288" s="140" t="s">
        <v>91</v>
      </c>
      <c r="L288" s="140">
        <v>2</v>
      </c>
      <c r="M288" s="142">
        <v>2</v>
      </c>
    </row>
    <row r="289" spans="1:13" x14ac:dyDescent="0.2">
      <c r="A289" s="141" t="s">
        <v>95</v>
      </c>
      <c r="B289" s="141" t="s">
        <v>96</v>
      </c>
      <c r="C289" s="141">
        <v>191</v>
      </c>
      <c r="D289" s="141">
        <v>2</v>
      </c>
      <c r="E289" s="141">
        <v>997982</v>
      </c>
      <c r="F289" s="141" t="s">
        <v>368</v>
      </c>
      <c r="G289" s="143">
        <v>2</v>
      </c>
      <c r="H289" s="141" t="s">
        <v>64</v>
      </c>
      <c r="I289" s="142" t="s">
        <v>115</v>
      </c>
      <c r="J289" s="141" t="s">
        <v>99</v>
      </c>
      <c r="K289" s="140" t="s">
        <v>91</v>
      </c>
      <c r="L289" s="140">
        <v>2</v>
      </c>
      <c r="M289" s="142">
        <v>2</v>
      </c>
    </row>
    <row r="290" spans="1:13" x14ac:dyDescent="0.2">
      <c r="A290" s="141" t="s">
        <v>95</v>
      </c>
      <c r="B290" s="141" t="s">
        <v>96</v>
      </c>
      <c r="C290" s="141">
        <v>193</v>
      </c>
      <c r="D290" s="141">
        <v>1</v>
      </c>
      <c r="E290" s="141">
        <v>1023464</v>
      </c>
      <c r="F290" s="141" t="s">
        <v>369</v>
      </c>
      <c r="G290" s="143">
        <v>9</v>
      </c>
      <c r="H290" s="141" t="s">
        <v>64</v>
      </c>
      <c r="I290" s="142" t="s">
        <v>115</v>
      </c>
      <c r="J290" s="141" t="s">
        <v>99</v>
      </c>
      <c r="K290" s="140" t="s">
        <v>91</v>
      </c>
      <c r="L290" s="140">
        <v>9</v>
      </c>
      <c r="M290" s="142">
        <v>9</v>
      </c>
    </row>
    <row r="291" spans="1:13" x14ac:dyDescent="0.2">
      <c r="A291" s="141" t="s">
        <v>95</v>
      </c>
      <c r="B291" s="141" t="s">
        <v>96</v>
      </c>
      <c r="C291" s="141">
        <v>193</v>
      </c>
      <c r="D291" s="141">
        <v>1</v>
      </c>
      <c r="E291" s="141">
        <v>201724</v>
      </c>
      <c r="F291" s="141" t="s">
        <v>370</v>
      </c>
      <c r="G291" s="143">
        <v>4</v>
      </c>
      <c r="H291" s="141" t="s">
        <v>64</v>
      </c>
      <c r="I291" s="142" t="s">
        <v>110</v>
      </c>
      <c r="J291" s="141" t="s">
        <v>135</v>
      </c>
      <c r="K291" s="140" t="s">
        <v>91</v>
      </c>
      <c r="L291" s="140">
        <v>4</v>
      </c>
      <c r="M291" s="142">
        <v>4</v>
      </c>
    </row>
    <row r="292" spans="1:13" x14ac:dyDescent="0.2">
      <c r="A292" s="141" t="s">
        <v>95</v>
      </c>
      <c r="B292" s="141" t="s">
        <v>96</v>
      </c>
      <c r="C292" s="141">
        <v>193</v>
      </c>
      <c r="D292" s="141">
        <v>1</v>
      </c>
      <c r="E292" s="141">
        <v>768743002</v>
      </c>
      <c r="F292" s="141" t="s">
        <v>371</v>
      </c>
      <c r="G292" s="143">
        <v>1</v>
      </c>
      <c r="H292" s="141" t="s">
        <v>64</v>
      </c>
      <c r="I292" s="142" t="s">
        <v>115</v>
      </c>
      <c r="J292" s="141" t="s">
        <v>99</v>
      </c>
      <c r="K292" s="140" t="s">
        <v>91</v>
      </c>
      <c r="L292" s="140">
        <v>1</v>
      </c>
      <c r="M292" s="142">
        <v>1</v>
      </c>
    </row>
    <row r="293" spans="1:13" x14ac:dyDescent="0.2">
      <c r="A293" s="141" t="s">
        <v>95</v>
      </c>
      <c r="B293" s="141" t="s">
        <v>96</v>
      </c>
      <c r="C293" s="141">
        <v>193</v>
      </c>
      <c r="D293" s="141">
        <v>1</v>
      </c>
      <c r="E293" s="141">
        <v>952079003</v>
      </c>
      <c r="F293" s="141" t="s">
        <v>372</v>
      </c>
      <c r="G293" s="143">
        <v>2</v>
      </c>
      <c r="H293" s="141" t="s">
        <v>64</v>
      </c>
      <c r="I293" s="142" t="s">
        <v>115</v>
      </c>
      <c r="J293" s="141" t="s">
        <v>99</v>
      </c>
      <c r="K293" s="140" t="s">
        <v>91</v>
      </c>
      <c r="L293" s="140">
        <v>2</v>
      </c>
      <c r="M293" s="142">
        <v>2</v>
      </c>
    </row>
    <row r="294" spans="1:13" x14ac:dyDescent="0.2">
      <c r="A294" s="141" t="s">
        <v>95</v>
      </c>
      <c r="B294" s="141" t="s">
        <v>96</v>
      </c>
      <c r="C294" s="141">
        <v>193</v>
      </c>
      <c r="D294" s="141">
        <v>2</v>
      </c>
      <c r="E294" s="141">
        <v>252912</v>
      </c>
      <c r="F294" s="141" t="s">
        <v>373</v>
      </c>
      <c r="G294" s="143">
        <v>9</v>
      </c>
      <c r="H294" s="141" t="s">
        <v>64</v>
      </c>
      <c r="I294" s="142" t="s">
        <v>110</v>
      </c>
      <c r="J294" s="141" t="s">
        <v>135</v>
      </c>
      <c r="K294" s="140" t="s">
        <v>91</v>
      </c>
      <c r="L294" s="140">
        <v>9</v>
      </c>
      <c r="M294" s="142">
        <v>9</v>
      </c>
    </row>
    <row r="295" spans="1:13" x14ac:dyDescent="0.2">
      <c r="A295" s="141" t="s">
        <v>95</v>
      </c>
      <c r="B295" s="141" t="s">
        <v>96</v>
      </c>
      <c r="C295" s="141">
        <v>193</v>
      </c>
      <c r="D295" s="141">
        <v>2</v>
      </c>
      <c r="E295" s="141">
        <v>407900</v>
      </c>
      <c r="F295" s="141" t="s">
        <v>374</v>
      </c>
      <c r="G295" s="143">
        <v>2</v>
      </c>
      <c r="H295" s="141" t="s">
        <v>64</v>
      </c>
      <c r="I295" s="142" t="s">
        <v>115</v>
      </c>
      <c r="J295" s="141" t="s">
        <v>99</v>
      </c>
      <c r="K295" s="140" t="s">
        <v>91</v>
      </c>
      <c r="L295" s="140">
        <v>2</v>
      </c>
      <c r="M295" s="142">
        <v>2</v>
      </c>
    </row>
    <row r="296" spans="1:13" x14ac:dyDescent="0.2">
      <c r="A296" s="141" t="s">
        <v>95</v>
      </c>
      <c r="B296" s="141" t="s">
        <v>96</v>
      </c>
      <c r="C296" s="141">
        <v>193</v>
      </c>
      <c r="D296" s="141">
        <v>2</v>
      </c>
      <c r="E296" s="141">
        <v>531493</v>
      </c>
      <c r="F296" s="141" t="s">
        <v>375</v>
      </c>
      <c r="G296" s="143">
        <v>1</v>
      </c>
      <c r="H296" s="141" t="s">
        <v>64</v>
      </c>
      <c r="I296" s="142" t="s">
        <v>117</v>
      </c>
      <c r="J296" s="141" t="s">
        <v>99</v>
      </c>
      <c r="K296" s="140" t="s">
        <v>91</v>
      </c>
      <c r="L296" s="140">
        <v>1</v>
      </c>
      <c r="M296" s="142">
        <v>1</v>
      </c>
    </row>
    <row r="297" spans="1:13" x14ac:dyDescent="0.2">
      <c r="A297" s="141" t="s">
        <v>95</v>
      </c>
      <c r="B297" s="141" t="s">
        <v>96</v>
      </c>
      <c r="C297" s="141">
        <v>193</v>
      </c>
      <c r="D297" s="141">
        <v>2</v>
      </c>
      <c r="E297" s="141">
        <v>916693</v>
      </c>
      <c r="F297" s="141" t="s">
        <v>376</v>
      </c>
      <c r="G297" s="143">
        <v>3</v>
      </c>
      <c r="H297" s="141" t="s">
        <v>64</v>
      </c>
      <c r="I297" s="142" t="s">
        <v>115</v>
      </c>
      <c r="J297" s="141" t="s">
        <v>99</v>
      </c>
      <c r="K297" s="140" t="s">
        <v>91</v>
      </c>
      <c r="L297" s="140">
        <v>3</v>
      </c>
      <c r="M297" s="142">
        <v>3</v>
      </c>
    </row>
    <row r="298" spans="1:13" x14ac:dyDescent="0.2">
      <c r="A298" s="141" t="s">
        <v>95</v>
      </c>
      <c r="B298" s="141" t="s">
        <v>96</v>
      </c>
      <c r="C298" s="141">
        <v>199</v>
      </c>
      <c r="D298" s="141">
        <v>1</v>
      </c>
      <c r="E298" s="141">
        <v>733537002</v>
      </c>
      <c r="F298" s="141" t="s">
        <v>377</v>
      </c>
      <c r="G298" s="143">
        <v>1</v>
      </c>
      <c r="H298" s="141" t="s">
        <v>64</v>
      </c>
      <c r="I298" s="142" t="s">
        <v>115</v>
      </c>
      <c r="J298" s="141" t="s">
        <v>99</v>
      </c>
      <c r="K298" s="140" t="s">
        <v>91</v>
      </c>
      <c r="L298" s="140">
        <v>1</v>
      </c>
      <c r="M298" s="142">
        <v>1</v>
      </c>
    </row>
    <row r="299" spans="1:13" x14ac:dyDescent="0.2">
      <c r="A299" s="141" t="s">
        <v>95</v>
      </c>
      <c r="B299" s="141" t="s">
        <v>96</v>
      </c>
      <c r="C299" s="141">
        <v>199</v>
      </c>
      <c r="D299" s="141">
        <v>1</v>
      </c>
      <c r="E299" s="141">
        <v>768744001</v>
      </c>
      <c r="F299" s="141" t="s">
        <v>378</v>
      </c>
      <c r="G299" s="143">
        <v>4</v>
      </c>
      <c r="H299" s="141" t="s">
        <v>64</v>
      </c>
      <c r="I299" s="142" t="s">
        <v>115</v>
      </c>
      <c r="J299" s="141" t="s">
        <v>99</v>
      </c>
      <c r="K299" s="140" t="s">
        <v>91</v>
      </c>
      <c r="L299" s="140">
        <v>4</v>
      </c>
      <c r="M299" s="142">
        <v>4</v>
      </c>
    </row>
    <row r="300" spans="1:13" x14ac:dyDescent="0.2">
      <c r="A300" s="141" t="s">
        <v>95</v>
      </c>
      <c r="B300" s="141" t="s">
        <v>96</v>
      </c>
      <c r="C300" s="141">
        <v>199</v>
      </c>
      <c r="D300" s="141">
        <v>2</v>
      </c>
      <c r="E300" s="141">
        <v>532156</v>
      </c>
      <c r="F300" s="141" t="s">
        <v>379</v>
      </c>
      <c r="G300" s="143">
        <v>4</v>
      </c>
      <c r="H300" s="141" t="s">
        <v>64</v>
      </c>
      <c r="I300" s="142" t="s">
        <v>117</v>
      </c>
      <c r="J300" s="141" t="s">
        <v>99</v>
      </c>
      <c r="K300" s="140" t="s">
        <v>91</v>
      </c>
      <c r="L300" s="140">
        <v>4</v>
      </c>
      <c r="M300" s="142">
        <v>4</v>
      </c>
    </row>
    <row r="301" spans="1:13" x14ac:dyDescent="0.2">
      <c r="A301" s="141" t="s">
        <v>95</v>
      </c>
      <c r="B301" s="141" t="s">
        <v>96</v>
      </c>
      <c r="C301" s="141">
        <v>199</v>
      </c>
      <c r="D301" s="141">
        <v>2</v>
      </c>
      <c r="E301" s="141">
        <v>76762</v>
      </c>
      <c r="F301" s="141" t="s">
        <v>380</v>
      </c>
      <c r="G301" s="143">
        <v>8</v>
      </c>
      <c r="H301" s="141" t="s">
        <v>64</v>
      </c>
      <c r="I301" s="142" t="s">
        <v>110</v>
      </c>
      <c r="J301" s="141" t="s">
        <v>135</v>
      </c>
      <c r="K301" s="140" t="s">
        <v>91</v>
      </c>
      <c r="L301" s="140">
        <v>8</v>
      </c>
      <c r="M301" s="142">
        <v>8</v>
      </c>
    </row>
    <row r="302" spans="1:13" x14ac:dyDescent="0.2">
      <c r="A302" s="141" t="s">
        <v>95</v>
      </c>
      <c r="B302" s="141" t="s">
        <v>96</v>
      </c>
      <c r="C302" s="141">
        <v>199</v>
      </c>
      <c r="D302" s="141">
        <v>2</v>
      </c>
      <c r="E302" s="141">
        <v>768651</v>
      </c>
      <c r="F302" s="141" t="s">
        <v>381</v>
      </c>
      <c r="G302" s="143">
        <v>3</v>
      </c>
      <c r="H302" s="141" t="s">
        <v>64</v>
      </c>
      <c r="I302" s="142" t="s">
        <v>117</v>
      </c>
      <c r="J302" s="141" t="s">
        <v>99</v>
      </c>
      <c r="K302" s="140" t="s">
        <v>91</v>
      </c>
      <c r="L302" s="140">
        <v>3</v>
      </c>
      <c r="M302" s="142">
        <v>3</v>
      </c>
    </row>
    <row r="303" spans="1:13" x14ac:dyDescent="0.2">
      <c r="A303" s="141" t="s">
        <v>95</v>
      </c>
      <c r="B303" s="141" t="s">
        <v>96</v>
      </c>
      <c r="C303" s="141">
        <v>201</v>
      </c>
      <c r="D303" s="141">
        <v>1</v>
      </c>
      <c r="E303" s="141">
        <v>19621</v>
      </c>
      <c r="F303" s="141" t="s">
        <v>382</v>
      </c>
      <c r="G303" s="143">
        <v>3</v>
      </c>
      <c r="H303" s="141" t="s">
        <v>64</v>
      </c>
      <c r="I303" s="142" t="s">
        <v>110</v>
      </c>
      <c r="J303" s="141" t="s">
        <v>135</v>
      </c>
      <c r="K303" s="140" t="s">
        <v>91</v>
      </c>
      <c r="L303" s="140">
        <v>3</v>
      </c>
      <c r="M303" s="142">
        <v>3</v>
      </c>
    </row>
    <row r="304" spans="1:13" x14ac:dyDescent="0.2">
      <c r="A304" s="141" t="s">
        <v>95</v>
      </c>
      <c r="B304" s="141" t="s">
        <v>96</v>
      </c>
      <c r="C304" s="141">
        <v>201</v>
      </c>
      <c r="D304" s="141">
        <v>1</v>
      </c>
      <c r="E304" s="141">
        <v>929130003</v>
      </c>
      <c r="F304" s="141" t="s">
        <v>383</v>
      </c>
      <c r="G304" s="143">
        <v>5</v>
      </c>
      <c r="H304" s="141" t="s">
        <v>64</v>
      </c>
      <c r="I304" s="142" t="s">
        <v>117</v>
      </c>
      <c r="J304" s="141" t="s">
        <v>99</v>
      </c>
      <c r="K304" s="140" t="s">
        <v>91</v>
      </c>
      <c r="L304" s="140">
        <v>5</v>
      </c>
      <c r="M304" s="142">
        <v>5</v>
      </c>
    </row>
    <row r="305" spans="1:13" x14ac:dyDescent="0.2">
      <c r="A305" s="141" t="s">
        <v>95</v>
      </c>
      <c r="B305" s="141" t="s">
        <v>96</v>
      </c>
      <c r="C305" s="141">
        <v>201</v>
      </c>
      <c r="D305" s="141">
        <v>2</v>
      </c>
      <c r="E305" s="141">
        <v>3746</v>
      </c>
      <c r="F305" s="141" t="s">
        <v>353</v>
      </c>
      <c r="G305" s="143">
        <v>3</v>
      </c>
      <c r="H305" s="141" t="s">
        <v>64</v>
      </c>
      <c r="I305" s="142" t="s">
        <v>110</v>
      </c>
      <c r="J305" s="141" t="s">
        <v>135</v>
      </c>
      <c r="K305" s="140" t="s">
        <v>91</v>
      </c>
      <c r="L305" s="140">
        <v>3</v>
      </c>
      <c r="M305" s="142">
        <v>3</v>
      </c>
    </row>
    <row r="306" spans="1:13" x14ac:dyDescent="0.2">
      <c r="A306" s="141" t="s">
        <v>95</v>
      </c>
      <c r="B306" s="141" t="s">
        <v>96</v>
      </c>
      <c r="C306" s="141">
        <v>201</v>
      </c>
      <c r="D306" s="141">
        <v>2</v>
      </c>
      <c r="E306" s="141">
        <v>549446</v>
      </c>
      <c r="F306" s="141" t="s">
        <v>384</v>
      </c>
      <c r="G306" s="143">
        <v>2</v>
      </c>
      <c r="H306" s="141" t="s">
        <v>64</v>
      </c>
      <c r="I306" s="142" t="s">
        <v>117</v>
      </c>
      <c r="J306" s="141" t="s">
        <v>99</v>
      </c>
      <c r="K306" s="140" t="s">
        <v>91</v>
      </c>
      <c r="L306" s="140">
        <v>2</v>
      </c>
      <c r="M306" s="142">
        <v>2</v>
      </c>
    </row>
    <row r="307" spans="1:13" x14ac:dyDescent="0.2">
      <c r="A307" s="141" t="s">
        <v>95</v>
      </c>
      <c r="B307" s="141" t="s">
        <v>96</v>
      </c>
      <c r="C307" s="141">
        <v>201</v>
      </c>
      <c r="D307" s="141">
        <v>3</v>
      </c>
      <c r="E307" s="141">
        <v>1022887</v>
      </c>
      <c r="F307" s="141" t="s">
        <v>385</v>
      </c>
      <c r="G307" s="143">
        <v>11</v>
      </c>
      <c r="H307" s="141" t="s">
        <v>64</v>
      </c>
      <c r="I307" s="142" t="s">
        <v>115</v>
      </c>
      <c r="J307" s="141" t="s">
        <v>99</v>
      </c>
      <c r="K307" s="140" t="s">
        <v>91</v>
      </c>
      <c r="L307" s="140">
        <v>11</v>
      </c>
      <c r="M307" s="142">
        <v>11</v>
      </c>
    </row>
    <row r="308" spans="1:13" x14ac:dyDescent="0.2">
      <c r="A308" s="141" t="s">
        <v>95</v>
      </c>
      <c r="B308" s="141" t="s">
        <v>96</v>
      </c>
      <c r="C308" s="141">
        <v>201</v>
      </c>
      <c r="D308" s="141">
        <v>3</v>
      </c>
      <c r="E308" s="141">
        <v>960980</v>
      </c>
      <c r="F308" s="141" t="s">
        <v>386</v>
      </c>
      <c r="G308" s="143">
        <v>2</v>
      </c>
      <c r="H308" s="141" t="s">
        <v>64</v>
      </c>
      <c r="I308" s="142" t="s">
        <v>244</v>
      </c>
      <c r="J308" s="141" t="s">
        <v>99</v>
      </c>
      <c r="K308" s="140" t="s">
        <v>91</v>
      </c>
      <c r="L308" s="140">
        <v>2</v>
      </c>
      <c r="M308" s="142">
        <v>2</v>
      </c>
    </row>
    <row r="309" spans="1:13" x14ac:dyDescent="0.2">
      <c r="A309" s="141" t="s">
        <v>95</v>
      </c>
      <c r="B309" s="141" t="s">
        <v>96</v>
      </c>
      <c r="C309" s="141">
        <v>207</v>
      </c>
      <c r="D309" s="141">
        <v>1</v>
      </c>
      <c r="E309" s="141">
        <v>17534</v>
      </c>
      <c r="F309" s="141" t="s">
        <v>336</v>
      </c>
      <c r="G309" s="143">
        <v>4</v>
      </c>
      <c r="H309" s="141" t="s">
        <v>64</v>
      </c>
      <c r="I309" s="142" t="s">
        <v>110</v>
      </c>
      <c r="J309" s="141" t="s">
        <v>135</v>
      </c>
      <c r="K309" s="140" t="s">
        <v>91</v>
      </c>
      <c r="L309" s="140">
        <v>4</v>
      </c>
      <c r="M309" s="142">
        <v>4</v>
      </c>
    </row>
    <row r="310" spans="1:13" x14ac:dyDescent="0.2">
      <c r="A310" s="141" t="s">
        <v>95</v>
      </c>
      <c r="B310" s="141" t="s">
        <v>96</v>
      </c>
      <c r="C310" s="141">
        <v>207</v>
      </c>
      <c r="D310" s="141">
        <v>2</v>
      </c>
      <c r="E310" s="141">
        <v>1011365</v>
      </c>
      <c r="F310" s="141" t="s">
        <v>387</v>
      </c>
      <c r="G310" s="143">
        <v>7</v>
      </c>
      <c r="H310" s="141" t="s">
        <v>64</v>
      </c>
      <c r="I310" s="142" t="s">
        <v>115</v>
      </c>
      <c r="J310" s="141" t="s">
        <v>99</v>
      </c>
      <c r="K310" s="140" t="s">
        <v>91</v>
      </c>
      <c r="L310" s="140">
        <v>7</v>
      </c>
      <c r="M310" s="142">
        <v>7</v>
      </c>
    </row>
    <row r="311" spans="1:13" x14ac:dyDescent="0.2">
      <c r="A311" s="141" t="s">
        <v>95</v>
      </c>
      <c r="B311" s="141" t="s">
        <v>96</v>
      </c>
      <c r="C311" s="141">
        <v>207</v>
      </c>
      <c r="D311" s="141">
        <v>2</v>
      </c>
      <c r="E311" s="141">
        <v>252913</v>
      </c>
      <c r="F311" s="141" t="s">
        <v>388</v>
      </c>
      <c r="G311" s="143">
        <v>1</v>
      </c>
      <c r="H311" s="141" t="s">
        <v>64</v>
      </c>
      <c r="I311" s="142" t="s">
        <v>110</v>
      </c>
      <c r="J311" s="141" t="s">
        <v>135</v>
      </c>
      <c r="K311" s="140" t="s">
        <v>91</v>
      </c>
      <c r="L311" s="140">
        <v>1</v>
      </c>
      <c r="M311" s="142">
        <v>1</v>
      </c>
    </row>
    <row r="312" spans="1:13" x14ac:dyDescent="0.2">
      <c r="A312" s="141" t="s">
        <v>95</v>
      </c>
      <c r="B312" s="141" t="s">
        <v>96</v>
      </c>
      <c r="C312" s="141">
        <v>207</v>
      </c>
      <c r="D312" s="141">
        <v>2</v>
      </c>
      <c r="E312" s="141">
        <v>952982</v>
      </c>
      <c r="F312" s="141" t="s">
        <v>389</v>
      </c>
      <c r="G312" s="143">
        <v>5</v>
      </c>
      <c r="H312" s="141" t="s">
        <v>64</v>
      </c>
      <c r="I312" s="142" t="s">
        <v>115</v>
      </c>
      <c r="J312" s="141" t="s">
        <v>99</v>
      </c>
      <c r="K312" s="140" t="s">
        <v>91</v>
      </c>
      <c r="L312" s="140">
        <v>5</v>
      </c>
      <c r="M312" s="142">
        <v>5</v>
      </c>
    </row>
    <row r="313" spans="1:13" x14ac:dyDescent="0.2">
      <c r="A313" s="141" t="s">
        <v>95</v>
      </c>
      <c r="B313" s="141" t="s">
        <v>96</v>
      </c>
      <c r="C313" s="141">
        <v>207</v>
      </c>
      <c r="D313" s="141">
        <v>2</v>
      </c>
      <c r="E313" s="141">
        <v>965501</v>
      </c>
      <c r="F313" s="141" t="s">
        <v>390</v>
      </c>
      <c r="G313" s="143">
        <v>8</v>
      </c>
      <c r="H313" s="141" t="s">
        <v>64</v>
      </c>
      <c r="I313" s="142" t="s">
        <v>115</v>
      </c>
      <c r="J313" s="141" t="s">
        <v>99</v>
      </c>
      <c r="K313" s="140" t="s">
        <v>91</v>
      </c>
      <c r="L313" s="140">
        <v>8</v>
      </c>
      <c r="M313" s="142">
        <v>8</v>
      </c>
    </row>
    <row r="314" spans="1:13" x14ac:dyDescent="0.2">
      <c r="A314" s="141" t="s">
        <v>95</v>
      </c>
      <c r="B314" s="141" t="s">
        <v>96</v>
      </c>
      <c r="C314" s="141">
        <v>207</v>
      </c>
      <c r="D314" s="141">
        <v>3</v>
      </c>
      <c r="E314" s="141">
        <v>956390003</v>
      </c>
      <c r="F314" s="141" t="s">
        <v>391</v>
      </c>
      <c r="G314" s="143">
        <v>2</v>
      </c>
      <c r="H314" s="141" t="s">
        <v>64</v>
      </c>
      <c r="I314" s="142" t="s">
        <v>117</v>
      </c>
      <c r="J314" s="141" t="s">
        <v>99</v>
      </c>
      <c r="K314" s="140" t="s">
        <v>91</v>
      </c>
      <c r="L314" s="140">
        <v>2</v>
      </c>
      <c r="M314" s="142">
        <v>2</v>
      </c>
    </row>
    <row r="315" spans="1:13" x14ac:dyDescent="0.2">
      <c r="A315" s="141" t="s">
        <v>95</v>
      </c>
      <c r="B315" s="141" t="s">
        <v>96</v>
      </c>
      <c r="C315" s="141">
        <v>209</v>
      </c>
      <c r="D315" s="141">
        <v>1</v>
      </c>
      <c r="E315" s="141">
        <v>76803</v>
      </c>
      <c r="F315" s="141" t="s">
        <v>392</v>
      </c>
      <c r="G315" s="143">
        <v>8</v>
      </c>
      <c r="H315" s="141" t="s">
        <v>64</v>
      </c>
      <c r="I315" s="142" t="s">
        <v>110</v>
      </c>
      <c r="J315" s="141" t="s">
        <v>135</v>
      </c>
      <c r="K315" s="140" t="s">
        <v>91</v>
      </c>
      <c r="L315" s="140">
        <v>8</v>
      </c>
      <c r="M315" s="142">
        <v>8</v>
      </c>
    </row>
    <row r="316" spans="1:13" x14ac:dyDescent="0.2">
      <c r="A316" s="141" t="s">
        <v>95</v>
      </c>
      <c r="B316" s="141" t="s">
        <v>96</v>
      </c>
      <c r="C316" s="141">
        <v>209</v>
      </c>
      <c r="D316" s="141">
        <v>1</v>
      </c>
      <c r="E316" s="141">
        <v>768390002</v>
      </c>
      <c r="F316" s="141" t="s">
        <v>393</v>
      </c>
      <c r="G316" s="143">
        <v>6</v>
      </c>
      <c r="H316" s="141" t="s">
        <v>64</v>
      </c>
      <c r="I316" s="142" t="s">
        <v>115</v>
      </c>
      <c r="J316" s="141" t="s">
        <v>99</v>
      </c>
      <c r="K316" s="140" t="s">
        <v>91</v>
      </c>
      <c r="L316" s="140">
        <v>6</v>
      </c>
      <c r="M316" s="142">
        <v>6</v>
      </c>
    </row>
    <row r="317" spans="1:13" x14ac:dyDescent="0.2">
      <c r="A317" s="141" t="s">
        <v>95</v>
      </c>
      <c r="B317" s="141" t="s">
        <v>96</v>
      </c>
      <c r="C317" s="141">
        <v>209</v>
      </c>
      <c r="D317" s="141">
        <v>2</v>
      </c>
      <c r="E317" s="141">
        <v>3386</v>
      </c>
      <c r="F317" s="141" t="s">
        <v>394</v>
      </c>
      <c r="G317" s="143">
        <v>12</v>
      </c>
      <c r="H317" s="141" t="s">
        <v>64</v>
      </c>
      <c r="I317" s="142" t="s">
        <v>395</v>
      </c>
      <c r="J317" s="141" t="s">
        <v>178</v>
      </c>
      <c r="K317" s="140" t="s">
        <v>91</v>
      </c>
      <c r="L317" s="140">
        <v>12</v>
      </c>
      <c r="M317" s="142">
        <v>12</v>
      </c>
    </row>
    <row r="318" spans="1:13" x14ac:dyDescent="0.2">
      <c r="A318" s="141" t="s">
        <v>95</v>
      </c>
      <c r="B318" s="141" t="s">
        <v>96</v>
      </c>
      <c r="C318" s="141">
        <v>209</v>
      </c>
      <c r="D318" s="141">
        <v>2</v>
      </c>
      <c r="E318" s="141">
        <v>973317</v>
      </c>
      <c r="F318" s="141" t="s">
        <v>396</v>
      </c>
      <c r="G318" s="143">
        <v>5</v>
      </c>
      <c r="H318" s="141" t="s">
        <v>64</v>
      </c>
      <c r="I318" s="142" t="s">
        <v>117</v>
      </c>
      <c r="J318" s="141" t="s">
        <v>99</v>
      </c>
      <c r="K318" s="140" t="s">
        <v>91</v>
      </c>
      <c r="L318" s="140">
        <v>5</v>
      </c>
      <c r="M318" s="142">
        <v>5</v>
      </c>
    </row>
    <row r="319" spans="1:13" x14ac:dyDescent="0.2">
      <c r="A319" s="141" t="s">
        <v>95</v>
      </c>
      <c r="B319" s="141" t="s">
        <v>96</v>
      </c>
      <c r="C319" s="141">
        <v>215</v>
      </c>
      <c r="D319" s="141">
        <v>1</v>
      </c>
      <c r="E319" s="141">
        <v>733535002</v>
      </c>
      <c r="F319" s="141" t="s">
        <v>397</v>
      </c>
      <c r="G319" s="143">
        <v>3</v>
      </c>
      <c r="H319" s="141" t="s">
        <v>64</v>
      </c>
      <c r="I319" s="142" t="s">
        <v>115</v>
      </c>
      <c r="J319" s="141" t="s">
        <v>99</v>
      </c>
      <c r="K319" s="140" t="s">
        <v>91</v>
      </c>
      <c r="L319" s="140">
        <v>3</v>
      </c>
      <c r="M319" s="142">
        <v>3</v>
      </c>
    </row>
    <row r="320" spans="1:13" x14ac:dyDescent="0.2">
      <c r="A320" s="141" t="s">
        <v>95</v>
      </c>
      <c r="B320" s="141" t="s">
        <v>96</v>
      </c>
      <c r="C320" s="141">
        <v>215</v>
      </c>
      <c r="D320" s="141">
        <v>2</v>
      </c>
      <c r="E320" s="141">
        <v>457963</v>
      </c>
      <c r="F320" s="141" t="s">
        <v>398</v>
      </c>
      <c r="G320" s="143">
        <v>1</v>
      </c>
      <c r="H320" s="141" t="s">
        <v>64</v>
      </c>
      <c r="I320" s="142" t="s">
        <v>117</v>
      </c>
      <c r="J320" s="141" t="s">
        <v>99</v>
      </c>
      <c r="K320" s="140" t="s">
        <v>91</v>
      </c>
      <c r="L320" s="140">
        <v>1</v>
      </c>
      <c r="M320" s="142">
        <v>1</v>
      </c>
    </row>
    <row r="321" spans="1:13" x14ac:dyDescent="0.2">
      <c r="A321" s="141" t="s">
        <v>95</v>
      </c>
      <c r="B321" s="141" t="s">
        <v>96</v>
      </c>
      <c r="C321" s="141">
        <v>215</v>
      </c>
      <c r="D321" s="141">
        <v>2</v>
      </c>
      <c r="E321" s="141">
        <v>973323</v>
      </c>
      <c r="F321" s="141" t="s">
        <v>399</v>
      </c>
      <c r="G321" s="143">
        <v>4</v>
      </c>
      <c r="H321" s="141" t="s">
        <v>64</v>
      </c>
      <c r="I321" s="142" t="s">
        <v>117</v>
      </c>
      <c r="J321" s="141" t="s">
        <v>99</v>
      </c>
      <c r="K321" s="140" t="s">
        <v>91</v>
      </c>
      <c r="L321" s="140">
        <v>4</v>
      </c>
      <c r="M321" s="142">
        <v>4</v>
      </c>
    </row>
    <row r="322" spans="1:13" x14ac:dyDescent="0.2">
      <c r="A322" s="141" t="s">
        <v>95</v>
      </c>
      <c r="B322" s="141" t="s">
        <v>96</v>
      </c>
      <c r="C322" s="141">
        <v>215</v>
      </c>
      <c r="D322" s="141">
        <v>3</v>
      </c>
      <c r="E322" s="141">
        <v>209785</v>
      </c>
      <c r="F322" s="141" t="s">
        <v>400</v>
      </c>
      <c r="G322" s="143">
        <v>3</v>
      </c>
      <c r="H322" s="141" t="s">
        <v>64</v>
      </c>
      <c r="I322" s="142" t="s">
        <v>115</v>
      </c>
      <c r="J322" s="141" t="s">
        <v>99</v>
      </c>
      <c r="K322" s="140" t="s">
        <v>91</v>
      </c>
      <c r="L322" s="140">
        <v>3</v>
      </c>
      <c r="M322" s="142">
        <v>3</v>
      </c>
    </row>
    <row r="323" spans="1:13" x14ac:dyDescent="0.2">
      <c r="A323" s="141" t="s">
        <v>95</v>
      </c>
      <c r="B323" s="141" t="s">
        <v>96</v>
      </c>
      <c r="C323" s="141">
        <v>217</v>
      </c>
      <c r="D323" s="141">
        <v>2</v>
      </c>
      <c r="E323" s="141">
        <v>916698</v>
      </c>
      <c r="F323" s="141" t="s">
        <v>401</v>
      </c>
      <c r="G323" s="143">
        <v>1</v>
      </c>
      <c r="H323" s="141" t="s">
        <v>64</v>
      </c>
      <c r="I323" s="142" t="s">
        <v>117</v>
      </c>
      <c r="J323" s="141" t="s">
        <v>99</v>
      </c>
      <c r="K323" s="140" t="s">
        <v>91</v>
      </c>
      <c r="L323" s="140">
        <v>1</v>
      </c>
      <c r="M323" s="142">
        <v>1</v>
      </c>
    </row>
    <row r="324" spans="1:13" x14ac:dyDescent="0.2">
      <c r="A324" s="141" t="s">
        <v>95</v>
      </c>
      <c r="B324" s="141" t="s">
        <v>96</v>
      </c>
      <c r="C324" s="141">
        <v>223</v>
      </c>
      <c r="D324" s="141">
        <v>2</v>
      </c>
      <c r="E324" s="141">
        <v>1027530</v>
      </c>
      <c r="F324" s="141" t="s">
        <v>402</v>
      </c>
      <c r="G324" s="143">
        <v>4</v>
      </c>
      <c r="H324" s="141" t="s">
        <v>64</v>
      </c>
      <c r="I324" s="142" t="s">
        <v>117</v>
      </c>
      <c r="J324" s="141" t="s">
        <v>99</v>
      </c>
      <c r="K324" s="140" t="s">
        <v>91</v>
      </c>
      <c r="L324" s="140">
        <v>4</v>
      </c>
      <c r="M324" s="142">
        <v>4</v>
      </c>
    </row>
    <row r="325" spans="1:13" x14ac:dyDescent="0.2">
      <c r="A325" s="141" t="s">
        <v>95</v>
      </c>
      <c r="B325" s="141" t="s">
        <v>96</v>
      </c>
      <c r="C325" s="141">
        <v>223</v>
      </c>
      <c r="D325" s="141">
        <v>2</v>
      </c>
      <c r="E325" s="141">
        <v>457137</v>
      </c>
      <c r="F325" s="141" t="s">
        <v>403</v>
      </c>
      <c r="G325" s="143">
        <v>4</v>
      </c>
      <c r="H325" s="141" t="s">
        <v>64</v>
      </c>
      <c r="I325" s="142" t="s">
        <v>117</v>
      </c>
      <c r="J325" s="141" t="s">
        <v>99</v>
      </c>
      <c r="K325" s="140" t="s">
        <v>91</v>
      </c>
      <c r="L325" s="140">
        <v>4</v>
      </c>
      <c r="M325" s="142">
        <v>4</v>
      </c>
    </row>
    <row r="326" spans="1:13" x14ac:dyDescent="0.2">
      <c r="A326" s="141" t="s">
        <v>95</v>
      </c>
      <c r="B326" s="141" t="s">
        <v>96</v>
      </c>
      <c r="C326" s="141">
        <v>231</v>
      </c>
      <c r="D326" s="141">
        <v>1</v>
      </c>
      <c r="E326" s="141">
        <v>1032135</v>
      </c>
      <c r="F326" s="141" t="s">
        <v>404</v>
      </c>
      <c r="G326" s="143">
        <v>24</v>
      </c>
      <c r="H326" s="141" t="s">
        <v>71</v>
      </c>
      <c r="I326" s="142" t="s">
        <v>115</v>
      </c>
      <c r="J326" s="141" t="s">
        <v>99</v>
      </c>
      <c r="K326" s="140" t="s">
        <v>91</v>
      </c>
      <c r="L326" s="140">
        <v>24</v>
      </c>
      <c r="M326" s="142">
        <v>24</v>
      </c>
    </row>
    <row r="327" spans="1:13" x14ac:dyDescent="0.2">
      <c r="A327" s="141" t="s">
        <v>95</v>
      </c>
      <c r="B327" s="141" t="s">
        <v>96</v>
      </c>
      <c r="C327" s="141">
        <v>231</v>
      </c>
      <c r="D327" s="141">
        <v>1</v>
      </c>
      <c r="E327" s="141">
        <v>10649</v>
      </c>
      <c r="F327" s="141" t="s">
        <v>405</v>
      </c>
      <c r="G327" s="143">
        <v>1</v>
      </c>
      <c r="H327" s="141" t="s">
        <v>71</v>
      </c>
      <c r="I327" s="142" t="s">
        <v>110</v>
      </c>
      <c r="J327" s="141" t="s">
        <v>135</v>
      </c>
      <c r="K327" s="140" t="s">
        <v>91</v>
      </c>
      <c r="L327" s="140">
        <v>1</v>
      </c>
      <c r="M327" s="142">
        <v>1</v>
      </c>
    </row>
    <row r="328" spans="1:13" x14ac:dyDescent="0.2">
      <c r="A328" s="141" t="s">
        <v>95</v>
      </c>
      <c r="B328" s="141" t="s">
        <v>96</v>
      </c>
      <c r="C328" s="141">
        <v>231</v>
      </c>
      <c r="D328" s="141">
        <v>1</v>
      </c>
      <c r="E328" s="141">
        <v>107670</v>
      </c>
      <c r="F328" s="141" t="s">
        <v>406</v>
      </c>
      <c r="G328" s="143">
        <v>12</v>
      </c>
      <c r="H328" s="141" t="s">
        <v>71</v>
      </c>
      <c r="I328" s="142" t="s">
        <v>115</v>
      </c>
      <c r="J328" s="141" t="s">
        <v>99</v>
      </c>
      <c r="K328" s="140" t="s">
        <v>91</v>
      </c>
      <c r="L328" s="140">
        <v>12</v>
      </c>
      <c r="M328" s="142">
        <v>12</v>
      </c>
    </row>
    <row r="329" spans="1:13" x14ac:dyDescent="0.2">
      <c r="A329" s="141" t="s">
        <v>95</v>
      </c>
      <c r="B329" s="141" t="s">
        <v>96</v>
      </c>
      <c r="C329" s="141">
        <v>231</v>
      </c>
      <c r="D329" s="141">
        <v>1</v>
      </c>
      <c r="E329" s="141">
        <v>118644003</v>
      </c>
      <c r="F329" s="141" t="s">
        <v>133</v>
      </c>
      <c r="G329" s="143">
        <v>2</v>
      </c>
      <c r="H329" s="141" t="s">
        <v>71</v>
      </c>
      <c r="I329" s="142" t="s">
        <v>134</v>
      </c>
      <c r="J329" s="141" t="s">
        <v>135</v>
      </c>
      <c r="K329" s="140" t="s">
        <v>91</v>
      </c>
      <c r="L329" s="140">
        <v>2</v>
      </c>
      <c r="M329" s="142">
        <v>2</v>
      </c>
    </row>
    <row r="330" spans="1:13" x14ac:dyDescent="0.2">
      <c r="A330" s="141" t="s">
        <v>95</v>
      </c>
      <c r="B330" s="141" t="s">
        <v>96</v>
      </c>
      <c r="C330" s="141">
        <v>231</v>
      </c>
      <c r="D330" s="141">
        <v>1</v>
      </c>
      <c r="E330" s="141">
        <v>220649</v>
      </c>
      <c r="F330" s="141" t="s">
        <v>407</v>
      </c>
      <c r="G330" s="143">
        <v>12</v>
      </c>
      <c r="H330" s="141" t="s">
        <v>71</v>
      </c>
      <c r="I330" s="142" t="s">
        <v>115</v>
      </c>
      <c r="J330" s="141" t="s">
        <v>99</v>
      </c>
      <c r="K330" s="140" t="s">
        <v>91</v>
      </c>
      <c r="L330" s="140">
        <v>12</v>
      </c>
      <c r="M330" s="142">
        <v>12</v>
      </c>
    </row>
    <row r="331" spans="1:13" x14ac:dyDescent="0.2">
      <c r="A331" s="141" t="s">
        <v>95</v>
      </c>
      <c r="B331" s="141" t="s">
        <v>96</v>
      </c>
      <c r="C331" s="141">
        <v>231</v>
      </c>
      <c r="D331" s="141">
        <v>1</v>
      </c>
      <c r="E331" s="141">
        <v>38332</v>
      </c>
      <c r="F331" s="141" t="s">
        <v>408</v>
      </c>
      <c r="G331" s="143">
        <v>12</v>
      </c>
      <c r="H331" s="141" t="s">
        <v>71</v>
      </c>
      <c r="I331" s="142" t="s">
        <v>110</v>
      </c>
      <c r="J331" s="141" t="s">
        <v>135</v>
      </c>
      <c r="K331" s="140" t="s">
        <v>91</v>
      </c>
      <c r="L331" s="140">
        <v>12</v>
      </c>
      <c r="M331" s="142">
        <v>12</v>
      </c>
    </row>
    <row r="332" spans="1:13" x14ac:dyDescent="0.2">
      <c r="A332" s="141" t="s">
        <v>95</v>
      </c>
      <c r="B332" s="141" t="s">
        <v>96</v>
      </c>
      <c r="C332" s="141">
        <v>231</v>
      </c>
      <c r="D332" s="141">
        <v>1</v>
      </c>
      <c r="E332" s="141">
        <v>38332</v>
      </c>
      <c r="F332" s="141" t="s">
        <v>408</v>
      </c>
      <c r="G332" s="143">
        <v>12</v>
      </c>
      <c r="H332" s="141" t="s">
        <v>71</v>
      </c>
      <c r="I332" s="142" t="s">
        <v>110</v>
      </c>
      <c r="J332" s="141" t="s">
        <v>135</v>
      </c>
      <c r="K332" s="140" t="s">
        <v>91</v>
      </c>
      <c r="L332" s="140">
        <v>12</v>
      </c>
      <c r="M332" s="142">
        <v>12</v>
      </c>
    </row>
    <row r="333" spans="1:13" x14ac:dyDescent="0.2">
      <c r="A333" s="141" t="s">
        <v>95</v>
      </c>
      <c r="B333" s="141" t="s">
        <v>96</v>
      </c>
      <c r="C333" s="141">
        <v>231</v>
      </c>
      <c r="D333" s="141">
        <v>1</v>
      </c>
      <c r="E333" s="141">
        <v>404957</v>
      </c>
      <c r="F333" s="141" t="s">
        <v>409</v>
      </c>
      <c r="G333" s="143">
        <v>12</v>
      </c>
      <c r="H333" s="141" t="s">
        <v>71</v>
      </c>
      <c r="I333" s="142" t="s">
        <v>115</v>
      </c>
      <c r="J333" s="141" t="s">
        <v>99</v>
      </c>
      <c r="K333" s="140" t="s">
        <v>91</v>
      </c>
      <c r="L333" s="140">
        <v>12</v>
      </c>
      <c r="M333" s="142">
        <v>12</v>
      </c>
    </row>
    <row r="334" spans="1:13" x14ac:dyDescent="0.2">
      <c r="A334" s="141" t="s">
        <v>95</v>
      </c>
      <c r="B334" s="141" t="s">
        <v>96</v>
      </c>
      <c r="C334" s="141">
        <v>231</v>
      </c>
      <c r="D334" s="141">
        <v>1</v>
      </c>
      <c r="E334" s="141">
        <v>438370</v>
      </c>
      <c r="F334" s="141" t="s">
        <v>410</v>
      </c>
      <c r="G334" s="143">
        <v>12</v>
      </c>
      <c r="H334" s="141" t="s">
        <v>71</v>
      </c>
      <c r="I334" s="142" t="s">
        <v>115</v>
      </c>
      <c r="J334" s="141" t="s">
        <v>99</v>
      </c>
      <c r="K334" s="140" t="s">
        <v>91</v>
      </c>
      <c r="L334" s="140">
        <v>12</v>
      </c>
      <c r="M334" s="142">
        <v>12</v>
      </c>
    </row>
    <row r="335" spans="1:13" x14ac:dyDescent="0.2">
      <c r="A335" s="141" t="s">
        <v>95</v>
      </c>
      <c r="B335" s="141" t="s">
        <v>96</v>
      </c>
      <c r="C335" s="141">
        <v>231</v>
      </c>
      <c r="D335" s="141">
        <v>1</v>
      </c>
      <c r="E335" s="141">
        <v>531596004</v>
      </c>
      <c r="F335" s="141" t="s">
        <v>411</v>
      </c>
      <c r="G335" s="143">
        <v>230</v>
      </c>
      <c r="H335" s="141" t="s">
        <v>71</v>
      </c>
      <c r="I335" s="142" t="s">
        <v>108</v>
      </c>
      <c r="J335" s="141" t="s">
        <v>99</v>
      </c>
      <c r="K335" s="140" t="s">
        <v>91</v>
      </c>
      <c r="L335" s="140">
        <v>230</v>
      </c>
      <c r="M335" s="142">
        <v>230</v>
      </c>
    </row>
    <row r="336" spans="1:13" x14ac:dyDescent="0.2">
      <c r="A336" s="141" t="s">
        <v>95</v>
      </c>
      <c r="B336" s="141" t="s">
        <v>96</v>
      </c>
      <c r="C336" s="141">
        <v>231</v>
      </c>
      <c r="D336" s="141">
        <v>1</v>
      </c>
      <c r="E336" s="141">
        <v>531596004</v>
      </c>
      <c r="F336" s="141" t="s">
        <v>411</v>
      </c>
      <c r="G336" s="143">
        <v>10</v>
      </c>
      <c r="H336" s="141" t="s">
        <v>71</v>
      </c>
      <c r="I336" s="142" t="s">
        <v>108</v>
      </c>
      <c r="J336" s="141" t="s">
        <v>99</v>
      </c>
      <c r="K336" s="140" t="s">
        <v>91</v>
      </c>
      <c r="L336" s="140">
        <v>10</v>
      </c>
      <c r="M336" s="142">
        <v>10</v>
      </c>
    </row>
    <row r="337" spans="1:13" x14ac:dyDescent="0.2">
      <c r="A337" s="141" t="s">
        <v>95</v>
      </c>
      <c r="B337" s="141" t="s">
        <v>96</v>
      </c>
      <c r="C337" s="141">
        <v>231</v>
      </c>
      <c r="D337" s="141">
        <v>1</v>
      </c>
      <c r="E337" s="141">
        <v>531596004</v>
      </c>
      <c r="F337" s="141" t="s">
        <v>411</v>
      </c>
      <c r="G337" s="143">
        <v>10</v>
      </c>
      <c r="H337" s="141" t="s">
        <v>71</v>
      </c>
      <c r="I337" s="142" t="s">
        <v>108</v>
      </c>
      <c r="J337" s="141" t="s">
        <v>99</v>
      </c>
      <c r="K337" s="140" t="s">
        <v>91</v>
      </c>
      <c r="L337" s="140">
        <v>10</v>
      </c>
      <c r="M337" s="142">
        <v>10</v>
      </c>
    </row>
    <row r="338" spans="1:13" x14ac:dyDescent="0.2">
      <c r="A338" s="141" t="s">
        <v>95</v>
      </c>
      <c r="B338" s="141" t="s">
        <v>96</v>
      </c>
      <c r="C338" s="141">
        <v>231</v>
      </c>
      <c r="D338" s="141">
        <v>1</v>
      </c>
      <c r="E338" s="141">
        <v>531596004</v>
      </c>
      <c r="F338" s="141" t="s">
        <v>411</v>
      </c>
      <c r="G338" s="143">
        <v>10</v>
      </c>
      <c r="H338" s="141" t="s">
        <v>71</v>
      </c>
      <c r="I338" s="142" t="s">
        <v>108</v>
      </c>
      <c r="J338" s="141" t="s">
        <v>99</v>
      </c>
      <c r="K338" s="140" t="s">
        <v>91</v>
      </c>
      <c r="L338" s="140">
        <v>10</v>
      </c>
      <c r="M338" s="142">
        <v>10</v>
      </c>
    </row>
    <row r="339" spans="1:13" x14ac:dyDescent="0.2">
      <c r="A339" s="141" t="s">
        <v>95</v>
      </c>
      <c r="B339" s="141" t="s">
        <v>96</v>
      </c>
      <c r="C339" s="141">
        <v>231</v>
      </c>
      <c r="D339" s="141">
        <v>1</v>
      </c>
      <c r="E339" s="141">
        <v>531596004</v>
      </c>
      <c r="F339" s="141" t="s">
        <v>411</v>
      </c>
      <c r="G339" s="143">
        <v>10</v>
      </c>
      <c r="H339" s="141" t="s">
        <v>71</v>
      </c>
      <c r="I339" s="142" t="s">
        <v>108</v>
      </c>
      <c r="J339" s="141" t="s">
        <v>99</v>
      </c>
      <c r="K339" s="140" t="s">
        <v>91</v>
      </c>
      <c r="L339" s="140">
        <v>10</v>
      </c>
      <c r="M339" s="142">
        <v>10</v>
      </c>
    </row>
    <row r="340" spans="1:13" x14ac:dyDescent="0.2">
      <c r="A340" s="141" t="s">
        <v>95</v>
      </c>
      <c r="B340" s="141" t="s">
        <v>96</v>
      </c>
      <c r="C340" s="141">
        <v>231</v>
      </c>
      <c r="D340" s="141">
        <v>1</v>
      </c>
      <c r="E340" s="141">
        <v>531596004</v>
      </c>
      <c r="F340" s="141" t="s">
        <v>411</v>
      </c>
      <c r="G340" s="143">
        <v>10</v>
      </c>
      <c r="H340" s="141" t="s">
        <v>71</v>
      </c>
      <c r="I340" s="142" t="s">
        <v>108</v>
      </c>
      <c r="J340" s="141" t="s">
        <v>99</v>
      </c>
      <c r="K340" s="140" t="s">
        <v>91</v>
      </c>
      <c r="L340" s="140">
        <v>10</v>
      </c>
      <c r="M340" s="142">
        <v>10</v>
      </c>
    </row>
    <row r="341" spans="1:13" x14ac:dyDescent="0.2">
      <c r="A341" s="141" t="s">
        <v>95</v>
      </c>
      <c r="B341" s="141" t="s">
        <v>96</v>
      </c>
      <c r="C341" s="141">
        <v>231</v>
      </c>
      <c r="D341" s="141">
        <v>1</v>
      </c>
      <c r="E341" s="141">
        <v>531596004</v>
      </c>
      <c r="F341" s="141" t="s">
        <v>411</v>
      </c>
      <c r="G341" s="143">
        <v>10</v>
      </c>
      <c r="H341" s="141" t="s">
        <v>71</v>
      </c>
      <c r="I341" s="142" t="s">
        <v>108</v>
      </c>
      <c r="J341" s="141" t="s">
        <v>99</v>
      </c>
      <c r="K341" s="140" t="s">
        <v>91</v>
      </c>
      <c r="L341" s="140">
        <v>10</v>
      </c>
      <c r="M341" s="142">
        <v>10</v>
      </c>
    </row>
    <row r="342" spans="1:13" x14ac:dyDescent="0.2">
      <c r="A342" s="141" t="s">
        <v>95</v>
      </c>
      <c r="B342" s="141" t="s">
        <v>96</v>
      </c>
      <c r="C342" s="141">
        <v>231</v>
      </c>
      <c r="D342" s="141">
        <v>1</v>
      </c>
      <c r="E342" s="141">
        <v>531596004</v>
      </c>
      <c r="F342" s="141" t="s">
        <v>411</v>
      </c>
      <c r="G342" s="143">
        <v>10</v>
      </c>
      <c r="H342" s="141" t="s">
        <v>71</v>
      </c>
      <c r="I342" s="142" t="s">
        <v>108</v>
      </c>
      <c r="J342" s="141" t="s">
        <v>99</v>
      </c>
      <c r="K342" s="140" t="s">
        <v>91</v>
      </c>
      <c r="L342" s="140">
        <v>10</v>
      </c>
      <c r="M342" s="142">
        <v>10</v>
      </c>
    </row>
    <row r="343" spans="1:13" x14ac:dyDescent="0.2">
      <c r="A343" s="141" t="s">
        <v>95</v>
      </c>
      <c r="B343" s="141" t="s">
        <v>96</v>
      </c>
      <c r="C343" s="141">
        <v>231</v>
      </c>
      <c r="D343" s="141">
        <v>1</v>
      </c>
      <c r="E343" s="141">
        <v>531596004</v>
      </c>
      <c r="F343" s="141" t="s">
        <v>411</v>
      </c>
      <c r="G343" s="143">
        <v>10</v>
      </c>
      <c r="H343" s="141" t="s">
        <v>71</v>
      </c>
      <c r="I343" s="142" t="s">
        <v>108</v>
      </c>
      <c r="J343" s="141" t="s">
        <v>99</v>
      </c>
      <c r="K343" s="140" t="s">
        <v>91</v>
      </c>
      <c r="L343" s="140">
        <v>10</v>
      </c>
      <c r="M343" s="142">
        <v>10</v>
      </c>
    </row>
    <row r="344" spans="1:13" x14ac:dyDescent="0.2">
      <c r="A344" s="141" t="s">
        <v>95</v>
      </c>
      <c r="B344" s="141" t="s">
        <v>96</v>
      </c>
      <c r="C344" s="141">
        <v>231</v>
      </c>
      <c r="D344" s="141">
        <v>1</v>
      </c>
      <c r="E344" s="141">
        <v>565765</v>
      </c>
      <c r="F344" s="141" t="s">
        <v>412</v>
      </c>
      <c r="G344" s="143">
        <v>6</v>
      </c>
      <c r="H344" s="141" t="s">
        <v>71</v>
      </c>
      <c r="I344" s="142" t="s">
        <v>115</v>
      </c>
      <c r="J344" s="141" t="s">
        <v>99</v>
      </c>
      <c r="K344" s="140" t="s">
        <v>91</v>
      </c>
      <c r="L344" s="140">
        <v>6</v>
      </c>
      <c r="M344" s="142">
        <v>6</v>
      </c>
    </row>
    <row r="345" spans="1:13" x14ac:dyDescent="0.2">
      <c r="A345" s="141" t="s">
        <v>95</v>
      </c>
      <c r="B345" s="141" t="s">
        <v>96</v>
      </c>
      <c r="C345" s="141">
        <v>231</v>
      </c>
      <c r="D345" s="141">
        <v>1</v>
      </c>
      <c r="E345" s="141">
        <v>565848</v>
      </c>
      <c r="F345" s="141" t="s">
        <v>413</v>
      </c>
      <c r="G345" s="143">
        <v>8</v>
      </c>
      <c r="H345" s="141" t="s">
        <v>71</v>
      </c>
      <c r="I345" s="142" t="s">
        <v>145</v>
      </c>
      <c r="J345" s="141" t="s">
        <v>99</v>
      </c>
      <c r="K345" s="140" t="s">
        <v>91</v>
      </c>
      <c r="L345" s="140">
        <v>8</v>
      </c>
      <c r="M345" s="142">
        <v>8</v>
      </c>
    </row>
    <row r="346" spans="1:13" x14ac:dyDescent="0.2">
      <c r="A346" s="141" t="s">
        <v>95</v>
      </c>
      <c r="B346" s="141" t="s">
        <v>96</v>
      </c>
      <c r="C346" s="141">
        <v>231</v>
      </c>
      <c r="D346" s="141">
        <v>1</v>
      </c>
      <c r="E346" s="141">
        <v>713010</v>
      </c>
      <c r="F346" s="141" t="s">
        <v>414</v>
      </c>
      <c r="G346" s="143">
        <v>6</v>
      </c>
      <c r="H346" s="141" t="s">
        <v>71</v>
      </c>
      <c r="I346" s="142" t="s">
        <v>117</v>
      </c>
      <c r="J346" s="141" t="s">
        <v>99</v>
      </c>
      <c r="K346" s="140" t="s">
        <v>91</v>
      </c>
      <c r="L346" s="140">
        <v>6</v>
      </c>
      <c r="M346" s="142">
        <v>6</v>
      </c>
    </row>
    <row r="347" spans="1:13" x14ac:dyDescent="0.2">
      <c r="A347" s="141" t="s">
        <v>95</v>
      </c>
      <c r="B347" s="141" t="s">
        <v>96</v>
      </c>
      <c r="C347" s="141">
        <v>231</v>
      </c>
      <c r="D347" s="141">
        <v>1</v>
      </c>
      <c r="E347" s="141">
        <v>714167</v>
      </c>
      <c r="F347" s="141" t="s">
        <v>415</v>
      </c>
      <c r="G347" s="143">
        <v>2</v>
      </c>
      <c r="H347" s="141" t="s">
        <v>71</v>
      </c>
      <c r="I347" s="142" t="s">
        <v>99</v>
      </c>
      <c r="J347" s="141" t="s">
        <v>99</v>
      </c>
      <c r="K347" s="140" t="s">
        <v>91</v>
      </c>
      <c r="L347" s="140">
        <v>2</v>
      </c>
      <c r="M347" s="142">
        <v>2</v>
      </c>
    </row>
    <row r="348" spans="1:13" x14ac:dyDescent="0.2">
      <c r="A348" s="141" t="s">
        <v>95</v>
      </c>
      <c r="B348" s="141" t="s">
        <v>96</v>
      </c>
      <c r="C348" s="141">
        <v>231</v>
      </c>
      <c r="D348" s="141">
        <v>1</v>
      </c>
      <c r="E348" s="141">
        <v>733536</v>
      </c>
      <c r="F348" s="141" t="s">
        <v>349</v>
      </c>
      <c r="G348" s="143">
        <v>1</v>
      </c>
      <c r="H348" s="141" t="s">
        <v>71</v>
      </c>
      <c r="I348" s="142" t="s">
        <v>115</v>
      </c>
      <c r="J348" s="141" t="s">
        <v>99</v>
      </c>
      <c r="K348" s="140" t="s">
        <v>91</v>
      </c>
      <c r="L348" s="140">
        <v>1</v>
      </c>
      <c r="M348" s="142">
        <v>1</v>
      </c>
    </row>
    <row r="349" spans="1:13" x14ac:dyDescent="0.2">
      <c r="A349" s="141" t="s">
        <v>95</v>
      </c>
      <c r="B349" s="141" t="s">
        <v>96</v>
      </c>
      <c r="C349" s="141">
        <v>231</v>
      </c>
      <c r="D349" s="141">
        <v>1</v>
      </c>
      <c r="E349" s="141">
        <v>734691</v>
      </c>
      <c r="F349" s="141" t="s">
        <v>416</v>
      </c>
      <c r="G349" s="143">
        <v>4</v>
      </c>
      <c r="H349" s="141" t="s">
        <v>71</v>
      </c>
      <c r="I349" s="142" t="s">
        <v>244</v>
      </c>
      <c r="J349" s="141" t="s">
        <v>99</v>
      </c>
      <c r="K349" s="140" t="s">
        <v>91</v>
      </c>
      <c r="L349" s="140">
        <v>4</v>
      </c>
      <c r="M349" s="142">
        <v>4</v>
      </c>
    </row>
    <row r="350" spans="1:13" x14ac:dyDescent="0.2">
      <c r="A350" s="141" t="s">
        <v>95</v>
      </c>
      <c r="B350" s="141" t="s">
        <v>96</v>
      </c>
      <c r="C350" s="141">
        <v>231</v>
      </c>
      <c r="D350" s="141">
        <v>1</v>
      </c>
      <c r="E350" s="141">
        <v>735373003</v>
      </c>
      <c r="F350" s="141" t="s">
        <v>210</v>
      </c>
      <c r="G350" s="143">
        <v>1</v>
      </c>
      <c r="H350" s="141" t="s">
        <v>71</v>
      </c>
      <c r="I350" s="142" t="s">
        <v>113</v>
      </c>
      <c r="J350" s="141" t="s">
        <v>99</v>
      </c>
      <c r="K350" s="140" t="s">
        <v>91</v>
      </c>
      <c r="L350" s="140">
        <v>1</v>
      </c>
      <c r="M350" s="142">
        <v>1</v>
      </c>
    </row>
    <row r="351" spans="1:13" x14ac:dyDescent="0.2">
      <c r="A351" s="141" t="s">
        <v>95</v>
      </c>
      <c r="B351" s="141" t="s">
        <v>96</v>
      </c>
      <c r="C351" s="141">
        <v>231</v>
      </c>
      <c r="D351" s="141">
        <v>1</v>
      </c>
      <c r="E351" s="141">
        <v>753538005</v>
      </c>
      <c r="F351" s="141" t="s">
        <v>417</v>
      </c>
      <c r="G351" s="143">
        <v>24</v>
      </c>
      <c r="H351" s="141" t="s">
        <v>71</v>
      </c>
      <c r="I351" s="142" t="s">
        <v>98</v>
      </c>
      <c r="J351" s="141" t="s">
        <v>99</v>
      </c>
      <c r="K351" s="140" t="s">
        <v>91</v>
      </c>
      <c r="L351" s="140">
        <v>24</v>
      </c>
      <c r="M351" s="142">
        <v>24</v>
      </c>
    </row>
    <row r="352" spans="1:13" x14ac:dyDescent="0.2">
      <c r="A352" s="141" t="s">
        <v>95</v>
      </c>
      <c r="B352" s="141" t="s">
        <v>96</v>
      </c>
      <c r="C352" s="141">
        <v>231</v>
      </c>
      <c r="D352" s="141">
        <v>1</v>
      </c>
      <c r="E352" s="141">
        <v>753538007</v>
      </c>
      <c r="F352" s="141" t="s">
        <v>418</v>
      </c>
      <c r="G352" s="143">
        <v>24</v>
      </c>
      <c r="H352" s="141" t="s">
        <v>71</v>
      </c>
      <c r="I352" s="142" t="s">
        <v>98</v>
      </c>
      <c r="J352" s="141" t="s">
        <v>99</v>
      </c>
      <c r="K352" s="140" t="s">
        <v>91</v>
      </c>
      <c r="L352" s="140">
        <v>24</v>
      </c>
      <c r="M352" s="142">
        <v>24</v>
      </c>
    </row>
    <row r="353" spans="1:13" x14ac:dyDescent="0.2">
      <c r="A353" s="141" t="s">
        <v>95</v>
      </c>
      <c r="B353" s="141" t="s">
        <v>96</v>
      </c>
      <c r="C353" s="141">
        <v>231</v>
      </c>
      <c r="D353" s="141">
        <v>1</v>
      </c>
      <c r="E353" s="141">
        <v>78738</v>
      </c>
      <c r="F353" s="141" t="s">
        <v>419</v>
      </c>
      <c r="G353" s="143">
        <v>12</v>
      </c>
      <c r="H353" s="141" t="s">
        <v>71</v>
      </c>
      <c r="I353" s="142" t="s">
        <v>115</v>
      </c>
      <c r="J353" s="141" t="s">
        <v>99</v>
      </c>
      <c r="K353" s="140" t="s">
        <v>91</v>
      </c>
      <c r="L353" s="140">
        <v>12</v>
      </c>
      <c r="M353" s="142">
        <v>12</v>
      </c>
    </row>
    <row r="354" spans="1:13" x14ac:dyDescent="0.2">
      <c r="A354" s="141" t="s">
        <v>95</v>
      </c>
      <c r="B354" s="141" t="s">
        <v>96</v>
      </c>
      <c r="C354" s="141">
        <v>231</v>
      </c>
      <c r="D354" s="141">
        <v>1</v>
      </c>
      <c r="E354" s="141">
        <v>929129002</v>
      </c>
      <c r="F354" s="141" t="s">
        <v>420</v>
      </c>
      <c r="G354" s="143">
        <v>2</v>
      </c>
      <c r="H354" s="141" t="s">
        <v>71</v>
      </c>
      <c r="I354" s="142" t="s">
        <v>117</v>
      </c>
      <c r="J354" s="141" t="s">
        <v>99</v>
      </c>
      <c r="K354" s="140" t="s">
        <v>91</v>
      </c>
      <c r="L354" s="140">
        <v>2</v>
      </c>
      <c r="M354" s="142">
        <v>2</v>
      </c>
    </row>
    <row r="355" spans="1:13" x14ac:dyDescent="0.2">
      <c r="A355" s="141" t="s">
        <v>95</v>
      </c>
      <c r="B355" s="141" t="s">
        <v>96</v>
      </c>
      <c r="C355" s="141">
        <v>231</v>
      </c>
      <c r="D355" s="141">
        <v>1</v>
      </c>
      <c r="E355" s="141">
        <v>962182</v>
      </c>
      <c r="F355" s="141" t="s">
        <v>421</v>
      </c>
      <c r="G355" s="143">
        <v>1</v>
      </c>
      <c r="H355" s="141" t="s">
        <v>71</v>
      </c>
      <c r="I355" s="142" t="s">
        <v>113</v>
      </c>
      <c r="J355" s="141" t="s">
        <v>99</v>
      </c>
      <c r="K355" s="140" t="s">
        <v>91</v>
      </c>
      <c r="L355" s="140">
        <v>1</v>
      </c>
      <c r="M355" s="142">
        <v>1</v>
      </c>
    </row>
    <row r="356" spans="1:13" x14ac:dyDescent="0.2">
      <c r="A356" s="141" t="s">
        <v>95</v>
      </c>
      <c r="B356" s="141" t="s">
        <v>96</v>
      </c>
      <c r="C356" s="141">
        <v>231</v>
      </c>
      <c r="D356" s="141">
        <v>1</v>
      </c>
      <c r="E356" s="141">
        <v>963276</v>
      </c>
      <c r="F356" s="141" t="s">
        <v>422</v>
      </c>
      <c r="G356" s="143">
        <v>6</v>
      </c>
      <c r="H356" s="141" t="s">
        <v>71</v>
      </c>
      <c r="I356" s="142" t="s">
        <v>117</v>
      </c>
      <c r="J356" s="141" t="s">
        <v>99</v>
      </c>
      <c r="K356" s="140" t="s">
        <v>91</v>
      </c>
      <c r="L356" s="140">
        <v>6</v>
      </c>
      <c r="M356" s="142">
        <v>6</v>
      </c>
    </row>
    <row r="357" spans="1:13" x14ac:dyDescent="0.2">
      <c r="A357" s="141" t="s">
        <v>95</v>
      </c>
      <c r="B357" s="141" t="s">
        <v>96</v>
      </c>
      <c r="C357" s="141">
        <v>231</v>
      </c>
      <c r="D357" s="141">
        <v>1</v>
      </c>
      <c r="E357" s="141">
        <v>963277</v>
      </c>
      <c r="F357" s="141" t="s">
        <v>423</v>
      </c>
      <c r="G357" s="143">
        <v>6</v>
      </c>
      <c r="H357" s="141" t="s">
        <v>71</v>
      </c>
      <c r="I357" s="142" t="s">
        <v>117</v>
      </c>
      <c r="J357" s="141" t="s">
        <v>99</v>
      </c>
      <c r="K357" s="140" t="s">
        <v>91</v>
      </c>
      <c r="L357" s="140">
        <v>6</v>
      </c>
      <c r="M357" s="142">
        <v>6</v>
      </c>
    </row>
    <row r="358" spans="1:13" x14ac:dyDescent="0.2">
      <c r="A358" s="141" t="s">
        <v>95</v>
      </c>
      <c r="B358" s="141" t="s">
        <v>96</v>
      </c>
      <c r="C358" s="141">
        <v>231</v>
      </c>
      <c r="D358" s="141">
        <v>1</v>
      </c>
      <c r="E358" s="141">
        <v>973054</v>
      </c>
      <c r="F358" s="141" t="s">
        <v>107</v>
      </c>
      <c r="G358" s="143">
        <v>10</v>
      </c>
      <c r="H358" s="141" t="s">
        <v>71</v>
      </c>
      <c r="I358" s="142" t="s">
        <v>108</v>
      </c>
      <c r="J358" s="141" t="s">
        <v>99</v>
      </c>
      <c r="K358" s="140" t="s">
        <v>91</v>
      </c>
      <c r="L358" s="140">
        <v>10</v>
      </c>
      <c r="M358" s="142">
        <v>10</v>
      </c>
    </row>
    <row r="359" spans="1:13" x14ac:dyDescent="0.2">
      <c r="A359" s="141" t="s">
        <v>95</v>
      </c>
      <c r="B359" s="141" t="s">
        <v>96</v>
      </c>
      <c r="C359" s="141">
        <v>231</v>
      </c>
      <c r="D359" s="141">
        <v>1</v>
      </c>
      <c r="E359" s="141">
        <v>973054</v>
      </c>
      <c r="F359" s="141" t="s">
        <v>107</v>
      </c>
      <c r="G359" s="143">
        <v>10</v>
      </c>
      <c r="H359" s="141" t="s">
        <v>71</v>
      </c>
      <c r="I359" s="142" t="s">
        <v>108</v>
      </c>
      <c r="J359" s="141" t="s">
        <v>99</v>
      </c>
      <c r="K359" s="140" t="s">
        <v>91</v>
      </c>
      <c r="L359" s="140">
        <v>10</v>
      </c>
      <c r="M359" s="142">
        <v>10</v>
      </c>
    </row>
    <row r="360" spans="1:13" x14ac:dyDescent="0.2">
      <c r="A360" s="141" t="s">
        <v>95</v>
      </c>
      <c r="B360" s="141" t="s">
        <v>96</v>
      </c>
      <c r="C360" s="141">
        <v>231</v>
      </c>
      <c r="D360" s="141">
        <v>1</v>
      </c>
      <c r="E360" s="141">
        <v>973054</v>
      </c>
      <c r="F360" s="141" t="s">
        <v>107</v>
      </c>
      <c r="G360" s="143">
        <v>44</v>
      </c>
      <c r="H360" s="141" t="s">
        <v>71</v>
      </c>
      <c r="I360" s="142" t="s">
        <v>108</v>
      </c>
      <c r="J360" s="141" t="s">
        <v>99</v>
      </c>
      <c r="K360" s="140" t="s">
        <v>91</v>
      </c>
      <c r="L360" s="140">
        <v>44</v>
      </c>
      <c r="M360" s="142">
        <v>44</v>
      </c>
    </row>
    <row r="361" spans="1:13" x14ac:dyDescent="0.2">
      <c r="A361" s="141" t="s">
        <v>95</v>
      </c>
      <c r="B361" s="141" t="s">
        <v>96</v>
      </c>
      <c r="C361" s="141">
        <v>231</v>
      </c>
      <c r="D361" s="141">
        <v>1</v>
      </c>
      <c r="E361" s="141">
        <v>973054</v>
      </c>
      <c r="F361" s="141" t="s">
        <v>107</v>
      </c>
      <c r="G361" s="143">
        <v>262</v>
      </c>
      <c r="H361" s="141" t="s">
        <v>71</v>
      </c>
      <c r="I361" s="142" t="s">
        <v>108</v>
      </c>
      <c r="J361" s="141" t="s">
        <v>99</v>
      </c>
      <c r="K361" s="140" t="s">
        <v>91</v>
      </c>
      <c r="L361" s="140">
        <v>262</v>
      </c>
      <c r="M361" s="142">
        <v>262</v>
      </c>
    </row>
    <row r="362" spans="1:13" x14ac:dyDescent="0.2">
      <c r="A362" s="141" t="s">
        <v>95</v>
      </c>
      <c r="B362" s="141" t="s">
        <v>96</v>
      </c>
      <c r="C362" s="141">
        <v>231</v>
      </c>
      <c r="D362" s="141">
        <v>1</v>
      </c>
      <c r="E362" s="141">
        <v>973054</v>
      </c>
      <c r="F362" s="141" t="s">
        <v>107</v>
      </c>
      <c r="G362" s="143">
        <v>10</v>
      </c>
      <c r="H362" s="141" t="s">
        <v>71</v>
      </c>
      <c r="I362" s="142" t="s">
        <v>108</v>
      </c>
      <c r="J362" s="141" t="s">
        <v>99</v>
      </c>
      <c r="K362" s="140" t="s">
        <v>91</v>
      </c>
      <c r="L362" s="140">
        <v>10</v>
      </c>
      <c r="M362" s="142">
        <v>10</v>
      </c>
    </row>
    <row r="363" spans="1:13" x14ac:dyDescent="0.2">
      <c r="A363" s="141" t="s">
        <v>95</v>
      </c>
      <c r="B363" s="141" t="s">
        <v>96</v>
      </c>
      <c r="C363" s="141">
        <v>231</v>
      </c>
      <c r="D363" s="141">
        <v>1</v>
      </c>
      <c r="E363" s="141">
        <v>973054</v>
      </c>
      <c r="F363" s="141" t="s">
        <v>107</v>
      </c>
      <c r="G363" s="143">
        <v>10</v>
      </c>
      <c r="H363" s="141" t="s">
        <v>71</v>
      </c>
      <c r="I363" s="142" t="s">
        <v>108</v>
      </c>
      <c r="J363" s="141" t="s">
        <v>99</v>
      </c>
      <c r="K363" s="140" t="s">
        <v>91</v>
      </c>
      <c r="L363" s="140">
        <v>10</v>
      </c>
      <c r="M363" s="142">
        <v>10</v>
      </c>
    </row>
    <row r="364" spans="1:13" x14ac:dyDescent="0.2">
      <c r="A364" s="141" t="s">
        <v>95</v>
      </c>
      <c r="B364" s="141" t="s">
        <v>96</v>
      </c>
      <c r="C364" s="141">
        <v>231</v>
      </c>
      <c r="D364" s="141">
        <v>1</v>
      </c>
      <c r="E364" s="141">
        <v>973054</v>
      </c>
      <c r="F364" s="141" t="s">
        <v>107</v>
      </c>
      <c r="G364" s="143">
        <v>10</v>
      </c>
      <c r="H364" s="141" t="s">
        <v>71</v>
      </c>
      <c r="I364" s="142" t="s">
        <v>108</v>
      </c>
      <c r="J364" s="141" t="s">
        <v>99</v>
      </c>
      <c r="K364" s="140" t="s">
        <v>91</v>
      </c>
      <c r="L364" s="140">
        <v>10</v>
      </c>
      <c r="M364" s="142">
        <v>10</v>
      </c>
    </row>
    <row r="365" spans="1:13" x14ac:dyDescent="0.2">
      <c r="A365" s="141" t="s">
        <v>95</v>
      </c>
      <c r="B365" s="141" t="s">
        <v>96</v>
      </c>
      <c r="C365" s="141">
        <v>231</v>
      </c>
      <c r="D365" s="141">
        <v>1</v>
      </c>
      <c r="E365" s="141">
        <v>973054</v>
      </c>
      <c r="F365" s="141" t="s">
        <v>107</v>
      </c>
      <c r="G365" s="143">
        <v>10</v>
      </c>
      <c r="H365" s="141" t="s">
        <v>71</v>
      </c>
      <c r="I365" s="142" t="s">
        <v>108</v>
      </c>
      <c r="J365" s="141" t="s">
        <v>99</v>
      </c>
      <c r="K365" s="140" t="s">
        <v>91</v>
      </c>
      <c r="L365" s="140">
        <v>10</v>
      </c>
      <c r="M365" s="142">
        <v>10</v>
      </c>
    </row>
    <row r="366" spans="1:13" x14ac:dyDescent="0.2">
      <c r="A366" s="141" t="s">
        <v>95</v>
      </c>
      <c r="B366" s="141" t="s">
        <v>96</v>
      </c>
      <c r="C366" s="141">
        <v>231</v>
      </c>
      <c r="D366" s="141">
        <v>1</v>
      </c>
      <c r="E366" s="141">
        <v>973054</v>
      </c>
      <c r="F366" s="141" t="s">
        <v>107</v>
      </c>
      <c r="G366" s="143">
        <v>10</v>
      </c>
      <c r="H366" s="141" t="s">
        <v>71</v>
      </c>
      <c r="I366" s="142" t="s">
        <v>108</v>
      </c>
      <c r="J366" s="141" t="s">
        <v>99</v>
      </c>
      <c r="K366" s="140" t="s">
        <v>91</v>
      </c>
      <c r="L366" s="140">
        <v>10</v>
      </c>
      <c r="M366" s="142">
        <v>10</v>
      </c>
    </row>
    <row r="367" spans="1:13" x14ac:dyDescent="0.2">
      <c r="A367" s="141" t="s">
        <v>95</v>
      </c>
      <c r="B367" s="141" t="s">
        <v>96</v>
      </c>
      <c r="C367" s="141">
        <v>231</v>
      </c>
      <c r="D367" s="141">
        <v>1</v>
      </c>
      <c r="E367" s="141">
        <v>973054</v>
      </c>
      <c r="F367" s="141" t="s">
        <v>107</v>
      </c>
      <c r="G367" s="143">
        <v>24</v>
      </c>
      <c r="H367" s="141" t="s">
        <v>71</v>
      </c>
      <c r="I367" s="142" t="s">
        <v>108</v>
      </c>
      <c r="J367" s="141" t="s">
        <v>99</v>
      </c>
      <c r="K367" s="140" t="s">
        <v>91</v>
      </c>
      <c r="L367" s="140">
        <v>24</v>
      </c>
      <c r="M367" s="142">
        <v>24</v>
      </c>
    </row>
    <row r="368" spans="1:13" x14ac:dyDescent="0.2">
      <c r="A368" s="141" t="s">
        <v>95</v>
      </c>
      <c r="B368" s="141" t="s">
        <v>96</v>
      </c>
      <c r="C368" s="141">
        <v>231</v>
      </c>
      <c r="D368" s="141">
        <v>1</v>
      </c>
      <c r="E368" s="141">
        <v>973054</v>
      </c>
      <c r="F368" s="141" t="s">
        <v>107</v>
      </c>
      <c r="G368" s="143">
        <v>10</v>
      </c>
      <c r="H368" s="141" t="s">
        <v>71</v>
      </c>
      <c r="I368" s="142" t="s">
        <v>108</v>
      </c>
      <c r="J368" s="141" t="s">
        <v>99</v>
      </c>
      <c r="K368" s="140" t="s">
        <v>91</v>
      </c>
      <c r="L368" s="140">
        <v>10</v>
      </c>
      <c r="M368" s="142">
        <v>10</v>
      </c>
    </row>
    <row r="369" spans="1:13" x14ac:dyDescent="0.2">
      <c r="A369" s="141" t="s">
        <v>95</v>
      </c>
      <c r="B369" s="141" t="s">
        <v>96</v>
      </c>
      <c r="C369" s="141">
        <v>231</v>
      </c>
      <c r="D369" s="141">
        <v>1</v>
      </c>
      <c r="E369" s="141">
        <v>973054</v>
      </c>
      <c r="F369" s="141" t="s">
        <v>107</v>
      </c>
      <c r="G369" s="143">
        <v>20</v>
      </c>
      <c r="H369" s="141" t="s">
        <v>71</v>
      </c>
      <c r="I369" s="142" t="s">
        <v>108</v>
      </c>
      <c r="J369" s="141" t="s">
        <v>99</v>
      </c>
      <c r="K369" s="140" t="s">
        <v>91</v>
      </c>
      <c r="L369" s="140">
        <v>20</v>
      </c>
      <c r="M369" s="142">
        <v>20</v>
      </c>
    </row>
    <row r="370" spans="1:13" x14ac:dyDescent="0.2">
      <c r="A370" s="141" t="s">
        <v>95</v>
      </c>
      <c r="B370" s="141" t="s">
        <v>96</v>
      </c>
      <c r="C370" s="141">
        <v>231</v>
      </c>
      <c r="D370" s="141">
        <v>1</v>
      </c>
      <c r="E370" s="141">
        <v>975721</v>
      </c>
      <c r="F370" s="141" t="s">
        <v>424</v>
      </c>
      <c r="G370" s="143">
        <v>2</v>
      </c>
      <c r="H370" s="141" t="s">
        <v>71</v>
      </c>
      <c r="I370" s="142" t="s">
        <v>115</v>
      </c>
      <c r="J370" s="141" t="s">
        <v>99</v>
      </c>
      <c r="K370" s="140" t="s">
        <v>91</v>
      </c>
      <c r="L370" s="140">
        <v>2</v>
      </c>
      <c r="M370" s="142">
        <v>2</v>
      </c>
    </row>
    <row r="371" spans="1:13" x14ac:dyDescent="0.2">
      <c r="A371" s="141" t="s">
        <v>95</v>
      </c>
      <c r="B371" s="141" t="s">
        <v>96</v>
      </c>
      <c r="C371" s="141">
        <v>231</v>
      </c>
      <c r="D371" s="141">
        <v>2</v>
      </c>
      <c r="E371" s="141">
        <v>1019409</v>
      </c>
      <c r="F371" s="141" t="s">
        <v>425</v>
      </c>
      <c r="G371" s="143">
        <v>1</v>
      </c>
      <c r="H371" s="141" t="s">
        <v>65</v>
      </c>
      <c r="I371" s="142" t="s">
        <v>113</v>
      </c>
      <c r="J371" s="141" t="s">
        <v>99</v>
      </c>
      <c r="K371" s="140" t="s">
        <v>91</v>
      </c>
      <c r="L371" s="140">
        <v>1</v>
      </c>
      <c r="M371" s="142">
        <v>1</v>
      </c>
    </row>
    <row r="372" spans="1:13" x14ac:dyDescent="0.2">
      <c r="A372" s="141" t="s">
        <v>95</v>
      </c>
      <c r="B372" s="141" t="s">
        <v>96</v>
      </c>
      <c r="C372" s="141">
        <v>231</v>
      </c>
      <c r="D372" s="141">
        <v>2</v>
      </c>
      <c r="E372" s="141">
        <v>1025869</v>
      </c>
      <c r="F372" s="141" t="s">
        <v>426</v>
      </c>
      <c r="G372" s="143">
        <v>1</v>
      </c>
      <c r="H372" s="141" t="s">
        <v>65</v>
      </c>
      <c r="I372" s="142" t="s">
        <v>212</v>
      </c>
      <c r="J372" s="141" t="s">
        <v>99</v>
      </c>
      <c r="K372" s="140" t="s">
        <v>91</v>
      </c>
      <c r="L372" s="140">
        <v>1</v>
      </c>
      <c r="M372" s="142">
        <v>1</v>
      </c>
    </row>
    <row r="373" spans="1:13" x14ac:dyDescent="0.2">
      <c r="A373" s="141" t="s">
        <v>95</v>
      </c>
      <c r="B373" s="141" t="s">
        <v>96</v>
      </c>
      <c r="C373" s="141">
        <v>231</v>
      </c>
      <c r="D373" s="141">
        <v>2</v>
      </c>
      <c r="E373" s="141">
        <v>1025869</v>
      </c>
      <c r="F373" s="141" t="s">
        <v>426</v>
      </c>
      <c r="G373" s="143">
        <v>1</v>
      </c>
      <c r="H373" s="141" t="s">
        <v>65</v>
      </c>
      <c r="I373" s="142" t="s">
        <v>212</v>
      </c>
      <c r="J373" s="141" t="s">
        <v>99</v>
      </c>
      <c r="K373" s="140" t="s">
        <v>91</v>
      </c>
      <c r="L373" s="140">
        <v>1</v>
      </c>
      <c r="M373" s="142">
        <v>1</v>
      </c>
    </row>
    <row r="374" spans="1:13" x14ac:dyDescent="0.2">
      <c r="A374" s="141" t="s">
        <v>95</v>
      </c>
      <c r="B374" s="141" t="s">
        <v>96</v>
      </c>
      <c r="C374" s="141">
        <v>231</v>
      </c>
      <c r="D374" s="141">
        <v>2</v>
      </c>
      <c r="E374" s="141">
        <v>1025902</v>
      </c>
      <c r="F374" s="141" t="s">
        <v>427</v>
      </c>
      <c r="G374" s="143">
        <v>2</v>
      </c>
      <c r="H374" s="141" t="s">
        <v>65</v>
      </c>
      <c r="I374" s="142" t="s">
        <v>115</v>
      </c>
      <c r="J374" s="141" t="s">
        <v>99</v>
      </c>
      <c r="K374" s="140" t="s">
        <v>91</v>
      </c>
      <c r="L374" s="140">
        <v>2</v>
      </c>
      <c r="M374" s="142">
        <v>2</v>
      </c>
    </row>
    <row r="375" spans="1:13" x14ac:dyDescent="0.2">
      <c r="A375" s="141" t="s">
        <v>95</v>
      </c>
      <c r="B375" s="141" t="s">
        <v>96</v>
      </c>
      <c r="C375" s="141">
        <v>231</v>
      </c>
      <c r="D375" s="141">
        <v>2</v>
      </c>
      <c r="E375" s="141">
        <v>1025985</v>
      </c>
      <c r="F375" s="141" t="s">
        <v>428</v>
      </c>
      <c r="G375" s="143">
        <v>1</v>
      </c>
      <c r="H375" s="141" t="s">
        <v>77</v>
      </c>
      <c r="I375" s="142" t="s">
        <v>113</v>
      </c>
      <c r="J375" s="141" t="s">
        <v>99</v>
      </c>
      <c r="K375" s="140" t="s">
        <v>429</v>
      </c>
      <c r="L375" s="140">
        <v>1</v>
      </c>
      <c r="M375" s="142">
        <v>1</v>
      </c>
    </row>
    <row r="376" spans="1:13" x14ac:dyDescent="0.2">
      <c r="A376" s="141" t="s">
        <v>95</v>
      </c>
      <c r="B376" s="141" t="s">
        <v>96</v>
      </c>
      <c r="C376" s="141">
        <v>231</v>
      </c>
      <c r="D376" s="141">
        <v>2</v>
      </c>
      <c r="E376" s="141">
        <v>1033634</v>
      </c>
      <c r="F376" s="141" t="s">
        <v>430</v>
      </c>
      <c r="G376" s="143">
        <v>1</v>
      </c>
      <c r="H376" s="141" t="s">
        <v>77</v>
      </c>
      <c r="I376" s="142" t="s">
        <v>117</v>
      </c>
      <c r="J376" s="141" t="s">
        <v>99</v>
      </c>
      <c r="K376" s="140" t="s">
        <v>429</v>
      </c>
      <c r="L376" s="140">
        <v>1</v>
      </c>
      <c r="M376" s="142">
        <v>1</v>
      </c>
    </row>
    <row r="377" spans="1:13" x14ac:dyDescent="0.2">
      <c r="A377" s="141" t="s">
        <v>95</v>
      </c>
      <c r="B377" s="141" t="s">
        <v>96</v>
      </c>
      <c r="C377" s="141">
        <v>231</v>
      </c>
      <c r="D377" s="141">
        <v>2</v>
      </c>
      <c r="E377" s="141">
        <v>113219005</v>
      </c>
      <c r="F377" s="141" t="s">
        <v>431</v>
      </c>
      <c r="G377" s="143">
        <v>1</v>
      </c>
      <c r="H377" s="141" t="s">
        <v>65</v>
      </c>
      <c r="I377" s="142" t="s">
        <v>115</v>
      </c>
      <c r="J377" s="141" t="s">
        <v>99</v>
      </c>
      <c r="K377" s="140" t="s">
        <v>91</v>
      </c>
      <c r="L377" s="140">
        <v>1</v>
      </c>
      <c r="M377" s="142">
        <v>1</v>
      </c>
    </row>
    <row r="378" spans="1:13" x14ac:dyDescent="0.2">
      <c r="A378" s="141" t="s">
        <v>95</v>
      </c>
      <c r="B378" s="141" t="s">
        <v>96</v>
      </c>
      <c r="C378" s="141">
        <v>231</v>
      </c>
      <c r="D378" s="141">
        <v>2</v>
      </c>
      <c r="E378" s="141">
        <v>137400001</v>
      </c>
      <c r="F378" s="141" t="s">
        <v>432</v>
      </c>
      <c r="G378" s="143">
        <v>12</v>
      </c>
      <c r="H378" s="141" t="s">
        <v>65</v>
      </c>
      <c r="I378" s="142" t="s">
        <v>115</v>
      </c>
      <c r="J378" s="141" t="s">
        <v>99</v>
      </c>
      <c r="K378" s="140" t="s">
        <v>91</v>
      </c>
      <c r="L378" s="140">
        <v>12</v>
      </c>
      <c r="M378" s="142">
        <v>12</v>
      </c>
    </row>
    <row r="379" spans="1:13" x14ac:dyDescent="0.2">
      <c r="A379" s="141" t="s">
        <v>95</v>
      </c>
      <c r="B379" s="141" t="s">
        <v>96</v>
      </c>
      <c r="C379" s="141">
        <v>231</v>
      </c>
      <c r="D379" s="141">
        <v>2</v>
      </c>
      <c r="E379" s="141">
        <v>203744</v>
      </c>
      <c r="F379" s="141" t="s">
        <v>216</v>
      </c>
      <c r="G379" s="143">
        <v>2</v>
      </c>
      <c r="H379" s="141" t="s">
        <v>77</v>
      </c>
      <c r="I379" s="142" t="s">
        <v>115</v>
      </c>
      <c r="J379" s="141" t="s">
        <v>99</v>
      </c>
      <c r="K379" s="140" t="s">
        <v>91</v>
      </c>
      <c r="L379" s="140">
        <v>2</v>
      </c>
      <c r="M379" s="142">
        <v>2</v>
      </c>
    </row>
    <row r="380" spans="1:13" x14ac:dyDescent="0.2">
      <c r="A380" s="141" t="s">
        <v>95</v>
      </c>
      <c r="B380" s="141" t="s">
        <v>96</v>
      </c>
      <c r="C380" s="141">
        <v>231</v>
      </c>
      <c r="D380" s="141">
        <v>2</v>
      </c>
      <c r="E380" s="141">
        <v>227919</v>
      </c>
      <c r="F380" s="141" t="s">
        <v>433</v>
      </c>
      <c r="G380" s="143">
        <v>1</v>
      </c>
      <c r="H380" s="141" t="s">
        <v>77</v>
      </c>
      <c r="I380" s="142" t="s">
        <v>113</v>
      </c>
      <c r="J380" s="141" t="s">
        <v>99</v>
      </c>
      <c r="K380" s="140" t="s">
        <v>91</v>
      </c>
      <c r="L380" s="140">
        <v>1</v>
      </c>
      <c r="M380" s="142">
        <v>1</v>
      </c>
    </row>
    <row r="381" spans="1:13" x14ac:dyDescent="0.2">
      <c r="A381" s="141" t="s">
        <v>95</v>
      </c>
      <c r="B381" s="141" t="s">
        <v>96</v>
      </c>
      <c r="C381" s="141">
        <v>231</v>
      </c>
      <c r="D381" s="141">
        <v>2</v>
      </c>
      <c r="E381" s="141">
        <v>228076</v>
      </c>
      <c r="F381" s="141" t="s">
        <v>434</v>
      </c>
      <c r="G381" s="143">
        <v>6</v>
      </c>
      <c r="H381" s="141" t="s">
        <v>77</v>
      </c>
      <c r="I381" s="142" t="s">
        <v>435</v>
      </c>
      <c r="J381" s="141" t="s">
        <v>99</v>
      </c>
      <c r="K381" s="140" t="s">
        <v>91</v>
      </c>
      <c r="L381" s="140">
        <v>6</v>
      </c>
      <c r="M381" s="142">
        <v>6</v>
      </c>
    </row>
    <row r="382" spans="1:13" x14ac:dyDescent="0.2">
      <c r="A382" s="141" t="s">
        <v>95</v>
      </c>
      <c r="B382" s="141" t="s">
        <v>96</v>
      </c>
      <c r="C382" s="141">
        <v>231</v>
      </c>
      <c r="D382" s="141">
        <v>2</v>
      </c>
      <c r="E382" s="141">
        <v>262192</v>
      </c>
      <c r="F382" s="141" t="s">
        <v>436</v>
      </c>
      <c r="G382" s="143">
        <v>1</v>
      </c>
      <c r="H382" s="141" t="s">
        <v>65</v>
      </c>
      <c r="I382" s="142" t="s">
        <v>115</v>
      </c>
      <c r="J382" s="141" t="s">
        <v>99</v>
      </c>
      <c r="K382" s="140" t="s">
        <v>91</v>
      </c>
      <c r="L382" s="140">
        <v>1</v>
      </c>
      <c r="M382" s="142">
        <v>1</v>
      </c>
    </row>
    <row r="383" spans="1:13" x14ac:dyDescent="0.2">
      <c r="A383" s="141" t="s">
        <v>95</v>
      </c>
      <c r="B383" s="141" t="s">
        <v>96</v>
      </c>
      <c r="C383" s="141">
        <v>231</v>
      </c>
      <c r="D383" s="141">
        <v>2</v>
      </c>
      <c r="E383" s="141">
        <v>317947</v>
      </c>
      <c r="F383" s="141" t="s">
        <v>114</v>
      </c>
      <c r="G383" s="143">
        <v>1</v>
      </c>
      <c r="H383" s="141" t="s">
        <v>65</v>
      </c>
      <c r="I383" s="142" t="s">
        <v>115</v>
      </c>
      <c r="J383" s="141" t="s">
        <v>99</v>
      </c>
      <c r="K383" s="140" t="s">
        <v>91</v>
      </c>
      <c r="L383" s="140">
        <v>1</v>
      </c>
      <c r="M383" s="142">
        <v>1</v>
      </c>
    </row>
    <row r="384" spans="1:13" x14ac:dyDescent="0.2">
      <c r="A384" s="141" t="s">
        <v>95</v>
      </c>
      <c r="B384" s="141" t="s">
        <v>96</v>
      </c>
      <c r="C384" s="141">
        <v>231</v>
      </c>
      <c r="D384" s="141">
        <v>2</v>
      </c>
      <c r="E384" s="141">
        <v>3202</v>
      </c>
      <c r="F384" s="141" t="s">
        <v>437</v>
      </c>
      <c r="G384" s="143">
        <v>11</v>
      </c>
      <c r="H384" s="141" t="s">
        <v>65</v>
      </c>
      <c r="I384" s="142" t="s">
        <v>115</v>
      </c>
      <c r="J384" s="141" t="s">
        <v>99</v>
      </c>
      <c r="K384" s="140" t="s">
        <v>91</v>
      </c>
      <c r="L384" s="140">
        <v>11</v>
      </c>
      <c r="M384" s="142">
        <v>11</v>
      </c>
    </row>
    <row r="385" spans="1:13" x14ac:dyDescent="0.2">
      <c r="A385" s="141" t="s">
        <v>95</v>
      </c>
      <c r="B385" s="141" t="s">
        <v>96</v>
      </c>
      <c r="C385" s="141">
        <v>231</v>
      </c>
      <c r="D385" s="141">
        <v>2</v>
      </c>
      <c r="E385" s="141">
        <v>3287</v>
      </c>
      <c r="F385" s="141" t="s">
        <v>438</v>
      </c>
      <c r="G385" s="143">
        <v>6</v>
      </c>
      <c r="H385" s="141" t="s">
        <v>77</v>
      </c>
      <c r="I385" s="142" t="s">
        <v>134</v>
      </c>
      <c r="J385" s="141" t="s">
        <v>111</v>
      </c>
      <c r="K385" s="140" t="s">
        <v>91</v>
      </c>
      <c r="L385" s="140">
        <v>6</v>
      </c>
      <c r="M385" s="142">
        <v>6</v>
      </c>
    </row>
    <row r="386" spans="1:13" x14ac:dyDescent="0.2">
      <c r="A386" s="141" t="s">
        <v>95</v>
      </c>
      <c r="B386" s="141" t="s">
        <v>96</v>
      </c>
      <c r="C386" s="141">
        <v>231</v>
      </c>
      <c r="D386" s="141">
        <v>2</v>
      </c>
      <c r="E386" s="141">
        <v>376554</v>
      </c>
      <c r="F386" s="141" t="s">
        <v>439</v>
      </c>
      <c r="G386" s="143">
        <v>1</v>
      </c>
      <c r="H386" s="141" t="s">
        <v>77</v>
      </c>
      <c r="I386" s="142" t="s">
        <v>244</v>
      </c>
      <c r="J386" s="141" t="s">
        <v>99</v>
      </c>
      <c r="K386" s="140" t="s">
        <v>91</v>
      </c>
      <c r="L386" s="140">
        <v>1</v>
      </c>
      <c r="M386" s="142">
        <v>1</v>
      </c>
    </row>
    <row r="387" spans="1:13" x14ac:dyDescent="0.2">
      <c r="A387" s="141" t="s">
        <v>95</v>
      </c>
      <c r="B387" s="141" t="s">
        <v>96</v>
      </c>
      <c r="C387" s="141">
        <v>231</v>
      </c>
      <c r="D387" s="141">
        <v>2</v>
      </c>
      <c r="E387" s="141">
        <v>394373002</v>
      </c>
      <c r="F387" s="141" t="s">
        <v>440</v>
      </c>
      <c r="G387" s="143">
        <v>3</v>
      </c>
      <c r="H387" s="141" t="s">
        <v>65</v>
      </c>
      <c r="I387" s="142" t="s">
        <v>115</v>
      </c>
      <c r="J387" s="141" t="s">
        <v>99</v>
      </c>
      <c r="K387" s="140" t="s">
        <v>91</v>
      </c>
      <c r="L387" s="140">
        <v>3</v>
      </c>
      <c r="M387" s="142">
        <v>3</v>
      </c>
    </row>
    <row r="388" spans="1:13" x14ac:dyDescent="0.2">
      <c r="A388" s="141" t="s">
        <v>95</v>
      </c>
      <c r="B388" s="141" t="s">
        <v>96</v>
      </c>
      <c r="C388" s="141">
        <v>231</v>
      </c>
      <c r="D388" s="141">
        <v>2</v>
      </c>
      <c r="E388" s="141">
        <v>395221</v>
      </c>
      <c r="F388" s="141" t="s">
        <v>441</v>
      </c>
      <c r="G388" s="143">
        <v>1</v>
      </c>
      <c r="H388" s="141" t="s">
        <v>65</v>
      </c>
      <c r="I388" s="142" t="s">
        <v>117</v>
      </c>
      <c r="J388" s="141" t="s">
        <v>99</v>
      </c>
      <c r="K388" s="140" t="s">
        <v>91</v>
      </c>
      <c r="L388" s="140">
        <v>1</v>
      </c>
      <c r="M388" s="142">
        <v>1</v>
      </c>
    </row>
    <row r="389" spans="1:13" x14ac:dyDescent="0.2">
      <c r="A389" s="141" t="s">
        <v>95</v>
      </c>
      <c r="B389" s="141" t="s">
        <v>96</v>
      </c>
      <c r="C389" s="141">
        <v>231</v>
      </c>
      <c r="D389" s="141">
        <v>2</v>
      </c>
      <c r="E389" s="141">
        <v>418210</v>
      </c>
      <c r="F389" s="141" t="s">
        <v>442</v>
      </c>
      <c r="G389" s="143">
        <v>1</v>
      </c>
      <c r="H389" s="141" t="s">
        <v>65</v>
      </c>
      <c r="I389" s="142" t="s">
        <v>113</v>
      </c>
      <c r="J389" s="141" t="s">
        <v>99</v>
      </c>
      <c r="K389" s="140" t="s">
        <v>91</v>
      </c>
      <c r="L389" s="140">
        <v>1</v>
      </c>
      <c r="M389" s="142">
        <v>1</v>
      </c>
    </row>
    <row r="390" spans="1:13" x14ac:dyDescent="0.2">
      <c r="A390" s="141" t="s">
        <v>95</v>
      </c>
      <c r="B390" s="141" t="s">
        <v>96</v>
      </c>
      <c r="C390" s="141">
        <v>231</v>
      </c>
      <c r="D390" s="141">
        <v>2</v>
      </c>
      <c r="E390" s="141">
        <v>428369</v>
      </c>
      <c r="F390" s="141" t="s">
        <v>443</v>
      </c>
      <c r="G390" s="143">
        <v>1</v>
      </c>
      <c r="H390" s="141" t="s">
        <v>65</v>
      </c>
      <c r="I390" s="142" t="s">
        <v>115</v>
      </c>
      <c r="J390" s="141" t="s">
        <v>99</v>
      </c>
      <c r="K390" s="140" t="s">
        <v>91</v>
      </c>
      <c r="L390" s="140">
        <v>1</v>
      </c>
      <c r="M390" s="142">
        <v>1</v>
      </c>
    </row>
    <row r="391" spans="1:13" x14ac:dyDescent="0.2">
      <c r="A391" s="141" t="s">
        <v>95</v>
      </c>
      <c r="B391" s="141" t="s">
        <v>96</v>
      </c>
      <c r="C391" s="141">
        <v>231</v>
      </c>
      <c r="D391" s="141">
        <v>2</v>
      </c>
      <c r="E391" s="141">
        <v>4352</v>
      </c>
      <c r="F391" s="141" t="s">
        <v>444</v>
      </c>
      <c r="G391" s="143">
        <v>12</v>
      </c>
      <c r="H391" s="141" t="s">
        <v>65</v>
      </c>
      <c r="I391" s="142" t="s">
        <v>110</v>
      </c>
      <c r="J391" s="141" t="s">
        <v>111</v>
      </c>
      <c r="K391" s="140" t="s">
        <v>91</v>
      </c>
      <c r="L391" s="140">
        <v>12</v>
      </c>
      <c r="M391" s="142">
        <v>12</v>
      </c>
    </row>
    <row r="392" spans="1:13" x14ac:dyDescent="0.2">
      <c r="A392" s="141" t="s">
        <v>95</v>
      </c>
      <c r="B392" s="141" t="s">
        <v>96</v>
      </c>
      <c r="C392" s="141">
        <v>231</v>
      </c>
      <c r="D392" s="141">
        <v>2</v>
      </c>
      <c r="E392" s="141">
        <v>4772</v>
      </c>
      <c r="F392" s="141" t="s">
        <v>445</v>
      </c>
      <c r="G392" s="143">
        <v>4</v>
      </c>
      <c r="H392" s="141" t="s">
        <v>65</v>
      </c>
      <c r="I392" s="142" t="s">
        <v>115</v>
      </c>
      <c r="J392" s="141" t="s">
        <v>99</v>
      </c>
      <c r="K392" s="140" t="s">
        <v>91</v>
      </c>
      <c r="L392" s="140">
        <v>4</v>
      </c>
      <c r="M392" s="142">
        <v>4</v>
      </c>
    </row>
    <row r="393" spans="1:13" x14ac:dyDescent="0.2">
      <c r="A393" s="141" t="s">
        <v>95</v>
      </c>
      <c r="B393" s="141" t="s">
        <v>96</v>
      </c>
      <c r="C393" s="141">
        <v>231</v>
      </c>
      <c r="D393" s="141">
        <v>2</v>
      </c>
      <c r="E393" s="141">
        <v>506558002</v>
      </c>
      <c r="F393" s="141" t="s">
        <v>446</v>
      </c>
      <c r="G393" s="143">
        <v>12</v>
      </c>
      <c r="H393" s="141" t="s">
        <v>65</v>
      </c>
      <c r="I393" s="142" t="s">
        <v>115</v>
      </c>
      <c r="J393" s="141" t="s">
        <v>99</v>
      </c>
      <c r="K393" s="140" t="s">
        <v>91</v>
      </c>
      <c r="L393" s="140">
        <v>12</v>
      </c>
      <c r="M393" s="142">
        <v>12</v>
      </c>
    </row>
    <row r="394" spans="1:13" x14ac:dyDescent="0.2">
      <c r="A394" s="141" t="s">
        <v>95</v>
      </c>
      <c r="B394" s="141" t="s">
        <v>96</v>
      </c>
      <c r="C394" s="141">
        <v>231</v>
      </c>
      <c r="D394" s="141">
        <v>2</v>
      </c>
      <c r="E394" s="141">
        <v>522972</v>
      </c>
      <c r="F394" s="141" t="s">
        <v>447</v>
      </c>
      <c r="G394" s="143">
        <v>1</v>
      </c>
      <c r="H394" s="141" t="s">
        <v>65</v>
      </c>
      <c r="I394" s="142" t="s">
        <v>115</v>
      </c>
      <c r="J394" s="141" t="s">
        <v>99</v>
      </c>
      <c r="K394" s="140" t="s">
        <v>91</v>
      </c>
      <c r="L394" s="140">
        <v>1</v>
      </c>
      <c r="M394" s="142">
        <v>1</v>
      </c>
    </row>
    <row r="395" spans="1:13" x14ac:dyDescent="0.2">
      <c r="A395" s="141" t="s">
        <v>95</v>
      </c>
      <c r="B395" s="141" t="s">
        <v>96</v>
      </c>
      <c r="C395" s="141">
        <v>231</v>
      </c>
      <c r="D395" s="141">
        <v>2</v>
      </c>
      <c r="E395" s="141">
        <v>531773</v>
      </c>
      <c r="F395" s="141" t="s">
        <v>448</v>
      </c>
      <c r="G395" s="143">
        <v>1</v>
      </c>
      <c r="H395" s="141" t="s">
        <v>77</v>
      </c>
      <c r="I395" s="142" t="s">
        <v>113</v>
      </c>
      <c r="J395" s="141" t="s">
        <v>99</v>
      </c>
      <c r="K395" s="140" t="s">
        <v>91</v>
      </c>
      <c r="L395" s="140">
        <v>1</v>
      </c>
      <c r="M395" s="142">
        <v>1</v>
      </c>
    </row>
    <row r="396" spans="1:13" x14ac:dyDescent="0.2">
      <c r="A396" s="141" t="s">
        <v>95</v>
      </c>
      <c r="B396" s="141" t="s">
        <v>96</v>
      </c>
      <c r="C396" s="141">
        <v>231</v>
      </c>
      <c r="D396" s="141">
        <v>2</v>
      </c>
      <c r="E396" s="141">
        <v>557846</v>
      </c>
      <c r="F396" s="141" t="s">
        <v>449</v>
      </c>
      <c r="G396" s="143">
        <v>1</v>
      </c>
      <c r="H396" s="141" t="s">
        <v>65</v>
      </c>
      <c r="I396" s="142" t="s">
        <v>450</v>
      </c>
      <c r="J396" s="141" t="s">
        <v>99</v>
      </c>
      <c r="K396" s="140" t="s">
        <v>91</v>
      </c>
      <c r="L396" s="140">
        <v>1</v>
      </c>
      <c r="M396" s="142">
        <v>1</v>
      </c>
    </row>
    <row r="397" spans="1:13" x14ac:dyDescent="0.2">
      <c r="A397" s="141" t="s">
        <v>95</v>
      </c>
      <c r="B397" s="141" t="s">
        <v>96</v>
      </c>
      <c r="C397" s="141">
        <v>231</v>
      </c>
      <c r="D397" s="141">
        <v>2</v>
      </c>
      <c r="E397" s="141">
        <v>560744002</v>
      </c>
      <c r="F397" s="141" t="s">
        <v>451</v>
      </c>
      <c r="G397" s="143">
        <v>1</v>
      </c>
      <c r="H397" s="141" t="s">
        <v>77</v>
      </c>
      <c r="I397" s="142" t="s">
        <v>115</v>
      </c>
      <c r="J397" s="141" t="s">
        <v>99</v>
      </c>
      <c r="K397" s="140" t="s">
        <v>91</v>
      </c>
      <c r="L397" s="140">
        <v>1</v>
      </c>
      <c r="M397" s="142">
        <v>1</v>
      </c>
    </row>
    <row r="398" spans="1:13" x14ac:dyDescent="0.2">
      <c r="A398" s="141" t="s">
        <v>95</v>
      </c>
      <c r="B398" s="141" t="s">
        <v>96</v>
      </c>
      <c r="C398" s="141">
        <v>231</v>
      </c>
      <c r="D398" s="141">
        <v>2</v>
      </c>
      <c r="E398" s="141">
        <v>574668</v>
      </c>
      <c r="F398" s="141" t="s">
        <v>452</v>
      </c>
      <c r="G398" s="143">
        <v>1</v>
      </c>
      <c r="H398" s="141" t="s">
        <v>77</v>
      </c>
      <c r="I398" s="142" t="s">
        <v>117</v>
      </c>
      <c r="J398" s="141" t="s">
        <v>99</v>
      </c>
      <c r="K398" s="140" t="s">
        <v>91</v>
      </c>
      <c r="L398" s="140">
        <v>1</v>
      </c>
      <c r="M398" s="142">
        <v>1</v>
      </c>
    </row>
    <row r="399" spans="1:13" x14ac:dyDescent="0.2">
      <c r="A399" s="141" t="s">
        <v>95</v>
      </c>
      <c r="B399" s="141" t="s">
        <v>96</v>
      </c>
      <c r="C399" s="141">
        <v>231</v>
      </c>
      <c r="D399" s="141">
        <v>2</v>
      </c>
      <c r="E399" s="141">
        <v>59393001</v>
      </c>
      <c r="F399" s="141" t="s">
        <v>453</v>
      </c>
      <c r="G399" s="143">
        <v>1</v>
      </c>
      <c r="H399" s="141" t="s">
        <v>65</v>
      </c>
      <c r="I399" s="142" t="s">
        <v>110</v>
      </c>
      <c r="J399" s="141" t="s">
        <v>111</v>
      </c>
      <c r="K399" s="140" t="s">
        <v>91</v>
      </c>
      <c r="L399" s="140">
        <v>1</v>
      </c>
      <c r="M399" s="142">
        <v>1</v>
      </c>
    </row>
    <row r="400" spans="1:13" x14ac:dyDescent="0.2">
      <c r="A400" s="141" t="s">
        <v>95</v>
      </c>
      <c r="B400" s="141" t="s">
        <v>96</v>
      </c>
      <c r="C400" s="141">
        <v>231</v>
      </c>
      <c r="D400" s="141">
        <v>2</v>
      </c>
      <c r="E400" s="141">
        <v>59505001</v>
      </c>
      <c r="F400" s="141" t="s">
        <v>194</v>
      </c>
      <c r="G400" s="143">
        <v>1</v>
      </c>
      <c r="H400" s="141" t="s">
        <v>65</v>
      </c>
      <c r="I400" s="142" t="s">
        <v>98</v>
      </c>
      <c r="J400" s="141" t="s">
        <v>99</v>
      </c>
      <c r="K400" s="140" t="s">
        <v>91</v>
      </c>
      <c r="L400" s="140">
        <v>1</v>
      </c>
      <c r="M400" s="142">
        <v>1</v>
      </c>
    </row>
    <row r="401" spans="1:13" x14ac:dyDescent="0.2">
      <c r="A401" s="141" t="s">
        <v>95</v>
      </c>
      <c r="B401" s="141" t="s">
        <v>96</v>
      </c>
      <c r="C401" s="141">
        <v>231</v>
      </c>
      <c r="D401" s="141">
        <v>2</v>
      </c>
      <c r="E401" s="141">
        <v>702667</v>
      </c>
      <c r="F401" s="141" t="s">
        <v>454</v>
      </c>
      <c r="G401" s="143">
        <v>1</v>
      </c>
      <c r="H401" s="141" t="s">
        <v>65</v>
      </c>
      <c r="I401" s="142" t="s">
        <v>164</v>
      </c>
      <c r="J401" s="141" t="s">
        <v>99</v>
      </c>
      <c r="K401" s="140" t="s">
        <v>91</v>
      </c>
      <c r="L401" s="140">
        <v>1</v>
      </c>
      <c r="M401" s="142">
        <v>1</v>
      </c>
    </row>
    <row r="402" spans="1:13" x14ac:dyDescent="0.2">
      <c r="A402" s="141" t="s">
        <v>95</v>
      </c>
      <c r="B402" s="141" t="s">
        <v>96</v>
      </c>
      <c r="C402" s="141">
        <v>231</v>
      </c>
      <c r="D402" s="141">
        <v>2</v>
      </c>
      <c r="E402" s="141">
        <v>735373002</v>
      </c>
      <c r="F402" s="141" t="s">
        <v>224</v>
      </c>
      <c r="G402" s="143">
        <v>1</v>
      </c>
      <c r="H402" s="141" t="s">
        <v>77</v>
      </c>
      <c r="I402" s="142" t="s">
        <v>113</v>
      </c>
      <c r="J402" s="141" t="s">
        <v>99</v>
      </c>
      <c r="K402" s="140" t="s">
        <v>91</v>
      </c>
      <c r="L402" s="140">
        <v>1</v>
      </c>
      <c r="M402" s="142">
        <v>1</v>
      </c>
    </row>
    <row r="403" spans="1:13" x14ac:dyDescent="0.2">
      <c r="A403" s="141" t="s">
        <v>95</v>
      </c>
      <c r="B403" s="141" t="s">
        <v>96</v>
      </c>
      <c r="C403" s="141">
        <v>231</v>
      </c>
      <c r="D403" s="141">
        <v>2</v>
      </c>
      <c r="E403" s="141">
        <v>736118</v>
      </c>
      <c r="F403" s="141" t="s">
        <v>289</v>
      </c>
      <c r="G403" s="143">
        <v>1</v>
      </c>
      <c r="H403" s="141" t="s">
        <v>65</v>
      </c>
      <c r="I403" s="142" t="s">
        <v>98</v>
      </c>
      <c r="J403" s="141" t="s">
        <v>99</v>
      </c>
      <c r="K403" s="140" t="s">
        <v>91</v>
      </c>
      <c r="L403" s="140">
        <v>1</v>
      </c>
      <c r="M403" s="142">
        <v>1</v>
      </c>
    </row>
    <row r="404" spans="1:13" x14ac:dyDescent="0.2">
      <c r="A404" s="141" t="s">
        <v>95</v>
      </c>
      <c r="B404" s="141" t="s">
        <v>96</v>
      </c>
      <c r="C404" s="141">
        <v>231</v>
      </c>
      <c r="D404" s="141">
        <v>2</v>
      </c>
      <c r="E404" s="141">
        <v>754392</v>
      </c>
      <c r="F404" s="141" t="s">
        <v>243</v>
      </c>
      <c r="G404" s="143">
        <v>2</v>
      </c>
      <c r="H404" s="141" t="s">
        <v>65</v>
      </c>
      <c r="I404" s="142" t="s">
        <v>244</v>
      </c>
      <c r="J404" s="141" t="s">
        <v>99</v>
      </c>
      <c r="K404" s="140" t="s">
        <v>91</v>
      </c>
      <c r="L404" s="140">
        <v>2</v>
      </c>
      <c r="M404" s="142">
        <v>2</v>
      </c>
    </row>
    <row r="405" spans="1:13" x14ac:dyDescent="0.2">
      <c r="A405" s="141" t="s">
        <v>95</v>
      </c>
      <c r="B405" s="141" t="s">
        <v>96</v>
      </c>
      <c r="C405" s="141">
        <v>231</v>
      </c>
      <c r="D405" s="141">
        <v>2</v>
      </c>
      <c r="E405" s="141">
        <v>759710</v>
      </c>
      <c r="F405" s="141" t="s">
        <v>455</v>
      </c>
      <c r="G405" s="143">
        <v>2</v>
      </c>
      <c r="H405" s="141" t="s">
        <v>65</v>
      </c>
      <c r="I405" s="142" t="s">
        <v>456</v>
      </c>
      <c r="J405" s="141" t="s">
        <v>99</v>
      </c>
      <c r="K405" s="140" t="s">
        <v>91</v>
      </c>
      <c r="L405" s="140">
        <v>2</v>
      </c>
      <c r="M405" s="142">
        <v>2</v>
      </c>
    </row>
    <row r="406" spans="1:13" x14ac:dyDescent="0.2">
      <c r="A406" s="141" t="s">
        <v>95</v>
      </c>
      <c r="B406" s="141" t="s">
        <v>96</v>
      </c>
      <c r="C406" s="141">
        <v>231</v>
      </c>
      <c r="D406" s="141">
        <v>2</v>
      </c>
      <c r="E406" s="141">
        <v>759829002</v>
      </c>
      <c r="F406" s="141" t="s">
        <v>457</v>
      </c>
      <c r="G406" s="143">
        <v>12</v>
      </c>
      <c r="H406" s="141" t="s">
        <v>65</v>
      </c>
      <c r="I406" s="142" t="s">
        <v>115</v>
      </c>
      <c r="J406" s="141" t="s">
        <v>99</v>
      </c>
      <c r="K406" s="140" t="s">
        <v>91</v>
      </c>
      <c r="L406" s="140">
        <v>12</v>
      </c>
      <c r="M406" s="142">
        <v>12</v>
      </c>
    </row>
    <row r="407" spans="1:13" x14ac:dyDescent="0.2">
      <c r="A407" s="141" t="s">
        <v>95</v>
      </c>
      <c r="B407" s="141" t="s">
        <v>96</v>
      </c>
      <c r="C407" s="141">
        <v>231</v>
      </c>
      <c r="D407" s="141">
        <v>2</v>
      </c>
      <c r="E407" s="141">
        <v>789725</v>
      </c>
      <c r="F407" s="141" t="s">
        <v>208</v>
      </c>
      <c r="G407" s="143">
        <v>1</v>
      </c>
      <c r="H407" s="141" t="s">
        <v>65</v>
      </c>
      <c r="I407" s="142" t="s">
        <v>98</v>
      </c>
      <c r="J407" s="141" t="s">
        <v>99</v>
      </c>
      <c r="K407" s="140" t="s">
        <v>91</v>
      </c>
      <c r="L407" s="140">
        <v>1</v>
      </c>
      <c r="M407" s="142">
        <v>1</v>
      </c>
    </row>
    <row r="408" spans="1:13" x14ac:dyDescent="0.2">
      <c r="A408" s="141" t="s">
        <v>95</v>
      </c>
      <c r="B408" s="141" t="s">
        <v>96</v>
      </c>
      <c r="C408" s="141">
        <v>231</v>
      </c>
      <c r="D408" s="141">
        <v>2</v>
      </c>
      <c r="E408" s="141">
        <v>794886</v>
      </c>
      <c r="F408" s="141" t="s">
        <v>458</v>
      </c>
      <c r="G408" s="143">
        <v>1</v>
      </c>
      <c r="H408" s="141" t="s">
        <v>65</v>
      </c>
      <c r="I408" s="142" t="s">
        <v>115</v>
      </c>
      <c r="J408" s="141" t="s">
        <v>99</v>
      </c>
      <c r="K408" s="140" t="s">
        <v>91</v>
      </c>
      <c r="L408" s="140">
        <v>1</v>
      </c>
      <c r="M408" s="142">
        <v>1</v>
      </c>
    </row>
    <row r="409" spans="1:13" x14ac:dyDescent="0.2">
      <c r="A409" s="141" t="s">
        <v>95</v>
      </c>
      <c r="B409" s="141" t="s">
        <v>96</v>
      </c>
      <c r="C409" s="141">
        <v>231</v>
      </c>
      <c r="D409" s="141">
        <v>2</v>
      </c>
      <c r="E409" s="141">
        <v>82823</v>
      </c>
      <c r="F409" s="141" t="s">
        <v>459</v>
      </c>
      <c r="G409" s="143">
        <v>11</v>
      </c>
      <c r="H409" s="141" t="s">
        <v>77</v>
      </c>
      <c r="I409" s="142" t="s">
        <v>115</v>
      </c>
      <c r="J409" s="141" t="s">
        <v>99</v>
      </c>
      <c r="K409" s="140" t="s">
        <v>91</v>
      </c>
      <c r="L409" s="140">
        <v>11</v>
      </c>
      <c r="M409" s="142">
        <v>11</v>
      </c>
    </row>
    <row r="410" spans="1:13" x14ac:dyDescent="0.2">
      <c r="A410" s="141" t="s">
        <v>95</v>
      </c>
      <c r="B410" s="141" t="s">
        <v>96</v>
      </c>
      <c r="C410" s="141">
        <v>231</v>
      </c>
      <c r="D410" s="141">
        <v>2</v>
      </c>
      <c r="E410" s="141">
        <v>928913</v>
      </c>
      <c r="F410" s="141" t="s">
        <v>460</v>
      </c>
      <c r="G410" s="143">
        <v>13</v>
      </c>
      <c r="H410" s="141" t="s">
        <v>65</v>
      </c>
      <c r="I410" s="142" t="s">
        <v>212</v>
      </c>
      <c r="J410" s="141" t="s">
        <v>99</v>
      </c>
      <c r="K410" s="140" t="s">
        <v>91</v>
      </c>
      <c r="L410" s="140">
        <v>13</v>
      </c>
      <c r="M410" s="142">
        <v>13</v>
      </c>
    </row>
    <row r="411" spans="1:13" x14ac:dyDescent="0.2">
      <c r="A411" s="141" t="s">
        <v>95</v>
      </c>
      <c r="B411" s="141" t="s">
        <v>96</v>
      </c>
      <c r="C411" s="141">
        <v>231</v>
      </c>
      <c r="D411" s="141">
        <v>2</v>
      </c>
      <c r="E411" s="141">
        <v>938062</v>
      </c>
      <c r="F411" s="141" t="s">
        <v>461</v>
      </c>
      <c r="G411" s="143">
        <v>1</v>
      </c>
      <c r="H411" s="141" t="s">
        <v>65</v>
      </c>
      <c r="I411" s="142" t="s">
        <v>115</v>
      </c>
      <c r="J411" s="141" t="s">
        <v>99</v>
      </c>
      <c r="K411" s="140" t="s">
        <v>91</v>
      </c>
      <c r="L411" s="140">
        <v>1</v>
      </c>
      <c r="M411" s="142">
        <v>1</v>
      </c>
    </row>
    <row r="412" spans="1:13" x14ac:dyDescent="0.2">
      <c r="A412" s="141" t="s">
        <v>95</v>
      </c>
      <c r="B412" s="141" t="s">
        <v>96</v>
      </c>
      <c r="C412" s="141">
        <v>231</v>
      </c>
      <c r="D412" s="141">
        <v>2</v>
      </c>
      <c r="E412" s="141">
        <v>951041</v>
      </c>
      <c r="F412" s="141" t="s">
        <v>462</v>
      </c>
      <c r="G412" s="143">
        <v>1</v>
      </c>
      <c r="H412" s="141" t="s">
        <v>65</v>
      </c>
      <c r="I412" s="142" t="s">
        <v>117</v>
      </c>
      <c r="J412" s="141" t="s">
        <v>99</v>
      </c>
      <c r="K412" s="140" t="s">
        <v>91</v>
      </c>
      <c r="L412" s="140">
        <v>1</v>
      </c>
      <c r="M412" s="142">
        <v>1</v>
      </c>
    </row>
    <row r="413" spans="1:13" x14ac:dyDescent="0.2">
      <c r="A413" s="141" t="s">
        <v>95</v>
      </c>
      <c r="B413" s="141" t="s">
        <v>96</v>
      </c>
      <c r="C413" s="141">
        <v>231</v>
      </c>
      <c r="D413" s="141">
        <v>2</v>
      </c>
      <c r="E413" s="141">
        <v>959870</v>
      </c>
      <c r="F413" s="141" t="s">
        <v>463</v>
      </c>
      <c r="G413" s="143">
        <v>6</v>
      </c>
      <c r="H413" s="141" t="s">
        <v>77</v>
      </c>
      <c r="I413" s="142" t="s">
        <v>117</v>
      </c>
      <c r="J413" s="141" t="s">
        <v>99</v>
      </c>
      <c r="K413" s="140" t="s">
        <v>91</v>
      </c>
      <c r="L413" s="140">
        <v>6</v>
      </c>
      <c r="M413" s="142">
        <v>6</v>
      </c>
    </row>
    <row r="414" spans="1:13" x14ac:dyDescent="0.2">
      <c r="A414" s="141" t="s">
        <v>95</v>
      </c>
      <c r="B414" s="141" t="s">
        <v>96</v>
      </c>
      <c r="C414" s="141">
        <v>231</v>
      </c>
      <c r="D414" s="141">
        <v>2</v>
      </c>
      <c r="E414" s="141">
        <v>962268</v>
      </c>
      <c r="F414" s="141" t="s">
        <v>464</v>
      </c>
      <c r="G414" s="143">
        <v>1</v>
      </c>
      <c r="H414" s="141" t="s">
        <v>77</v>
      </c>
      <c r="I414" s="142" t="s">
        <v>117</v>
      </c>
      <c r="J414" s="141" t="s">
        <v>99</v>
      </c>
      <c r="K414" s="140" t="s">
        <v>91</v>
      </c>
      <c r="L414" s="140">
        <v>1</v>
      </c>
      <c r="M414" s="142">
        <v>1</v>
      </c>
    </row>
    <row r="415" spans="1:13" x14ac:dyDescent="0.2">
      <c r="A415" s="141" t="s">
        <v>95</v>
      </c>
      <c r="B415" s="141" t="s">
        <v>96</v>
      </c>
      <c r="C415" s="141">
        <v>231</v>
      </c>
      <c r="D415" s="141">
        <v>2</v>
      </c>
      <c r="E415" s="141">
        <v>973126</v>
      </c>
      <c r="F415" s="141" t="s">
        <v>465</v>
      </c>
      <c r="G415" s="143">
        <v>12</v>
      </c>
      <c r="H415" s="141" t="s">
        <v>65</v>
      </c>
      <c r="I415" s="142" t="s">
        <v>115</v>
      </c>
      <c r="J415" s="141" t="s">
        <v>99</v>
      </c>
      <c r="K415" s="140" t="s">
        <v>91</v>
      </c>
      <c r="L415" s="140">
        <v>12</v>
      </c>
      <c r="M415" s="142">
        <v>12</v>
      </c>
    </row>
    <row r="416" spans="1:13" x14ac:dyDescent="0.2">
      <c r="A416" s="141" t="s">
        <v>95</v>
      </c>
      <c r="B416" s="141" t="s">
        <v>96</v>
      </c>
      <c r="C416" s="141">
        <v>231</v>
      </c>
      <c r="D416" s="141">
        <v>2</v>
      </c>
      <c r="E416" s="141">
        <v>984490</v>
      </c>
      <c r="F416" s="141" t="s">
        <v>466</v>
      </c>
      <c r="G416" s="143">
        <v>6</v>
      </c>
      <c r="H416" s="141" t="s">
        <v>65</v>
      </c>
      <c r="I416" s="142" t="s">
        <v>435</v>
      </c>
      <c r="J416" s="141" t="s">
        <v>99</v>
      </c>
      <c r="K416" s="140" t="s">
        <v>91</v>
      </c>
      <c r="L416" s="140">
        <v>6</v>
      </c>
      <c r="M416" s="142">
        <v>6</v>
      </c>
    </row>
    <row r="417" spans="1:14" x14ac:dyDescent="0.2">
      <c r="A417" s="141" t="s">
        <v>95</v>
      </c>
      <c r="B417" s="141" t="s">
        <v>96</v>
      </c>
      <c r="C417" s="141">
        <v>231</v>
      </c>
      <c r="D417" s="141">
        <v>2</v>
      </c>
      <c r="E417" s="141">
        <v>98704</v>
      </c>
      <c r="F417" s="141" t="s">
        <v>467</v>
      </c>
      <c r="G417" s="143">
        <v>1</v>
      </c>
      <c r="H417" s="141" t="s">
        <v>77</v>
      </c>
      <c r="I417" s="142" t="s">
        <v>161</v>
      </c>
      <c r="J417" s="141" t="s">
        <v>99</v>
      </c>
      <c r="K417" s="140" t="s">
        <v>91</v>
      </c>
      <c r="L417" s="140">
        <v>1</v>
      </c>
      <c r="M417" s="142">
        <v>1</v>
      </c>
    </row>
    <row r="418" spans="1:14" x14ac:dyDescent="0.2">
      <c r="A418" s="141" t="s">
        <v>95</v>
      </c>
      <c r="B418" s="141" t="s">
        <v>96</v>
      </c>
      <c r="C418" s="141">
        <v>231</v>
      </c>
      <c r="D418" s="141">
        <v>2</v>
      </c>
      <c r="E418" s="141">
        <v>996622001</v>
      </c>
      <c r="F418" s="141" t="s">
        <v>468</v>
      </c>
      <c r="G418" s="143">
        <v>4</v>
      </c>
      <c r="H418" s="141" t="s">
        <v>65</v>
      </c>
      <c r="I418" s="142" t="s">
        <v>233</v>
      </c>
      <c r="J418" s="141" t="s">
        <v>99</v>
      </c>
      <c r="K418" s="140" t="s">
        <v>91</v>
      </c>
      <c r="L418" s="140">
        <v>4</v>
      </c>
      <c r="M418" s="142">
        <v>4</v>
      </c>
    </row>
    <row r="419" spans="1:14" x14ac:dyDescent="0.2">
      <c r="A419" s="141" t="s">
        <v>95</v>
      </c>
      <c r="B419" s="141" t="s">
        <v>96</v>
      </c>
      <c r="C419" s="141">
        <v>231</v>
      </c>
      <c r="D419" s="141">
        <v>3</v>
      </c>
      <c r="E419" s="141">
        <v>1028348</v>
      </c>
      <c r="F419" s="141" t="s">
        <v>469</v>
      </c>
      <c r="G419" s="143">
        <v>1</v>
      </c>
      <c r="H419" s="141" t="s">
        <v>64</v>
      </c>
      <c r="I419" s="142" t="s">
        <v>212</v>
      </c>
      <c r="J419" s="141" t="s">
        <v>99</v>
      </c>
      <c r="K419" s="140" t="s">
        <v>91</v>
      </c>
      <c r="L419" s="140">
        <v>1</v>
      </c>
      <c r="M419" s="142">
        <v>1</v>
      </c>
    </row>
    <row r="420" spans="1:14" x14ac:dyDescent="0.2">
      <c r="A420" s="141" t="s">
        <v>95</v>
      </c>
      <c r="B420" s="141" t="s">
        <v>96</v>
      </c>
      <c r="C420" s="141">
        <v>231</v>
      </c>
      <c r="D420" s="141">
        <v>3</v>
      </c>
      <c r="E420" s="141">
        <v>1028348</v>
      </c>
      <c r="F420" s="141" t="s">
        <v>469</v>
      </c>
      <c r="G420" s="143">
        <v>82</v>
      </c>
      <c r="H420" s="141" t="s">
        <v>64</v>
      </c>
      <c r="I420" s="142" t="s">
        <v>212</v>
      </c>
      <c r="J420" s="141" t="s">
        <v>99</v>
      </c>
      <c r="K420" s="140" t="s">
        <v>91</v>
      </c>
      <c r="L420" s="140">
        <v>82</v>
      </c>
      <c r="M420" s="142">
        <v>82</v>
      </c>
    </row>
    <row r="421" spans="1:14" x14ac:dyDescent="0.2">
      <c r="A421" s="141" t="s">
        <v>95</v>
      </c>
      <c r="B421" s="141" t="s">
        <v>96</v>
      </c>
      <c r="C421" s="141">
        <v>231</v>
      </c>
      <c r="D421" s="141">
        <v>3</v>
      </c>
      <c r="E421" s="141">
        <v>1028348</v>
      </c>
      <c r="F421" s="141" t="s">
        <v>469</v>
      </c>
      <c r="G421" s="143">
        <v>1</v>
      </c>
      <c r="H421" s="141" t="s">
        <v>64</v>
      </c>
      <c r="I421" s="142" t="s">
        <v>212</v>
      </c>
      <c r="J421" s="141" t="s">
        <v>99</v>
      </c>
      <c r="K421" s="140" t="s">
        <v>91</v>
      </c>
      <c r="L421" s="140">
        <v>1</v>
      </c>
      <c r="M421" s="142">
        <v>1</v>
      </c>
    </row>
    <row r="422" spans="1:14" x14ac:dyDescent="0.2">
      <c r="A422" s="141" t="s">
        <v>95</v>
      </c>
      <c r="B422" s="141" t="s">
        <v>96</v>
      </c>
      <c r="C422" s="141">
        <v>231</v>
      </c>
      <c r="D422" s="141">
        <v>3</v>
      </c>
      <c r="E422" s="141">
        <v>989048</v>
      </c>
      <c r="F422" s="141" t="s">
        <v>470</v>
      </c>
      <c r="G422" s="143">
        <v>3901</v>
      </c>
      <c r="H422" s="141" t="s">
        <v>64</v>
      </c>
      <c r="I422" s="142" t="s">
        <v>115</v>
      </c>
      <c r="J422" s="141" t="s">
        <v>99</v>
      </c>
      <c r="K422" s="140" t="s">
        <v>91</v>
      </c>
      <c r="L422" s="140">
        <v>3901</v>
      </c>
      <c r="M422" s="142">
        <v>3901</v>
      </c>
    </row>
    <row r="423" spans="1:14" x14ac:dyDescent="0.2">
      <c r="A423" s="141" t="s">
        <v>95</v>
      </c>
      <c r="B423" s="141" t="s">
        <v>96</v>
      </c>
      <c r="C423" s="141">
        <v>1</v>
      </c>
      <c r="D423" s="141">
        <v>1</v>
      </c>
      <c r="E423" s="141">
        <v>396035004</v>
      </c>
      <c r="F423" s="141" t="s">
        <v>97</v>
      </c>
      <c r="G423" s="140">
        <v>24</v>
      </c>
      <c r="H423" s="141" t="s">
        <v>64</v>
      </c>
      <c r="I423" s="142" t="s">
        <v>98</v>
      </c>
      <c r="J423" s="141" t="s">
        <v>99</v>
      </c>
      <c r="K423" s="140" t="s">
        <v>91</v>
      </c>
      <c r="L423" s="140">
        <v>24</v>
      </c>
      <c r="M423" s="142">
        <v>24</v>
      </c>
      <c r="N423">
        <f>E423+2</f>
        <v>396035006</v>
      </c>
    </row>
    <row r="424" spans="1:14" x14ac:dyDescent="0.2">
      <c r="A424" s="141" t="s">
        <v>95</v>
      </c>
      <c r="B424" s="141" t="s">
        <v>96</v>
      </c>
      <c r="C424" s="141">
        <v>1</v>
      </c>
      <c r="D424" s="141">
        <v>1</v>
      </c>
      <c r="E424" s="141">
        <v>973057</v>
      </c>
      <c r="F424" s="141" t="s">
        <v>107</v>
      </c>
      <c r="G424" s="143">
        <v>1</v>
      </c>
      <c r="H424" s="141" t="s">
        <v>64</v>
      </c>
      <c r="I424" s="142" t="s">
        <v>108</v>
      </c>
      <c r="J424" s="141" t="s">
        <v>99</v>
      </c>
      <c r="K424" s="140" t="s">
        <v>91</v>
      </c>
      <c r="L424" s="140">
        <v>1</v>
      </c>
      <c r="M424" s="142">
        <v>1</v>
      </c>
      <c r="N424">
        <f t="shared" ref="N424:N487" si="0">E424+2</f>
        <v>973059</v>
      </c>
    </row>
    <row r="425" spans="1:14" x14ac:dyDescent="0.2">
      <c r="A425" s="141" t="s">
        <v>95</v>
      </c>
      <c r="B425" s="141" t="s">
        <v>96</v>
      </c>
      <c r="C425" s="141">
        <v>1</v>
      </c>
      <c r="D425" s="141">
        <v>3</v>
      </c>
      <c r="E425" s="141">
        <v>3286</v>
      </c>
      <c r="F425" s="141" t="s">
        <v>109</v>
      </c>
      <c r="G425" s="143">
        <v>12</v>
      </c>
      <c r="H425" s="141" t="s">
        <v>64</v>
      </c>
      <c r="I425" s="142" t="s">
        <v>110</v>
      </c>
      <c r="J425" s="141" t="s">
        <v>111</v>
      </c>
      <c r="K425" s="140" t="s">
        <v>91</v>
      </c>
      <c r="L425" s="140">
        <v>12</v>
      </c>
      <c r="M425" s="142">
        <v>12</v>
      </c>
      <c r="N425">
        <f t="shared" si="0"/>
        <v>3288</v>
      </c>
    </row>
    <row r="426" spans="1:14" x14ac:dyDescent="0.2">
      <c r="A426" s="141" t="s">
        <v>95</v>
      </c>
      <c r="B426" s="141" t="s">
        <v>96</v>
      </c>
      <c r="C426" s="141">
        <v>1</v>
      </c>
      <c r="D426" s="141">
        <v>3</v>
      </c>
      <c r="E426" s="141">
        <v>974468</v>
      </c>
      <c r="F426" s="141" t="s">
        <v>112</v>
      </c>
      <c r="G426" s="143">
        <v>72</v>
      </c>
      <c r="H426" s="141" t="s">
        <v>64</v>
      </c>
      <c r="I426" s="142" t="s">
        <v>113</v>
      </c>
      <c r="J426" s="141" t="s">
        <v>99</v>
      </c>
      <c r="K426" s="140" t="s">
        <v>91</v>
      </c>
      <c r="L426" s="140">
        <v>72</v>
      </c>
      <c r="M426" s="142">
        <v>72</v>
      </c>
      <c r="N426">
        <f t="shared" si="0"/>
        <v>974470</v>
      </c>
    </row>
    <row r="427" spans="1:14" x14ac:dyDescent="0.2">
      <c r="A427" s="141" t="s">
        <v>95</v>
      </c>
      <c r="B427" s="141" t="s">
        <v>96</v>
      </c>
      <c r="C427" s="141">
        <v>2</v>
      </c>
      <c r="D427" s="141">
        <v>2</v>
      </c>
      <c r="E427" s="141">
        <v>317950</v>
      </c>
      <c r="F427" s="141" t="s">
        <v>114</v>
      </c>
      <c r="G427" s="143">
        <v>10</v>
      </c>
      <c r="H427" s="141" t="s">
        <v>64</v>
      </c>
      <c r="I427" s="142" t="s">
        <v>115</v>
      </c>
      <c r="J427" s="141" t="s">
        <v>99</v>
      </c>
      <c r="K427" s="140" t="s">
        <v>91</v>
      </c>
      <c r="L427" s="140">
        <v>10</v>
      </c>
      <c r="M427" s="142">
        <v>10</v>
      </c>
      <c r="N427">
        <f t="shared" si="0"/>
        <v>317952</v>
      </c>
    </row>
    <row r="428" spans="1:14" x14ac:dyDescent="0.2">
      <c r="A428" s="141" t="s">
        <v>95</v>
      </c>
      <c r="B428" s="141" t="s">
        <v>96</v>
      </c>
      <c r="C428" s="141">
        <v>3</v>
      </c>
      <c r="D428" s="141">
        <v>2</v>
      </c>
      <c r="E428" s="141">
        <v>998921</v>
      </c>
      <c r="F428" s="141" t="s">
        <v>116</v>
      </c>
      <c r="G428" s="143">
        <v>2</v>
      </c>
      <c r="H428" s="141" t="s">
        <v>64</v>
      </c>
      <c r="I428" s="142" t="s">
        <v>117</v>
      </c>
      <c r="J428" s="141" t="s">
        <v>99</v>
      </c>
      <c r="K428" s="140" t="s">
        <v>91</v>
      </c>
      <c r="L428" s="140">
        <v>2</v>
      </c>
      <c r="M428" s="142">
        <v>2</v>
      </c>
      <c r="N428">
        <f t="shared" si="0"/>
        <v>998923</v>
      </c>
    </row>
    <row r="429" spans="1:14" x14ac:dyDescent="0.2">
      <c r="A429" s="141" t="s">
        <v>95</v>
      </c>
      <c r="B429" s="141" t="s">
        <v>96</v>
      </c>
      <c r="C429" s="141">
        <v>4</v>
      </c>
      <c r="D429" s="141">
        <v>2</v>
      </c>
      <c r="E429" s="141">
        <v>70841004</v>
      </c>
      <c r="F429" s="141" t="s">
        <v>118</v>
      </c>
      <c r="G429" s="143">
        <v>72</v>
      </c>
      <c r="H429" s="141" t="s">
        <v>64</v>
      </c>
      <c r="I429" s="142" t="s">
        <v>115</v>
      </c>
      <c r="J429" s="141" t="s">
        <v>99</v>
      </c>
      <c r="K429" s="140" t="s">
        <v>91</v>
      </c>
      <c r="L429" s="140">
        <v>72</v>
      </c>
      <c r="M429" s="142">
        <v>72</v>
      </c>
      <c r="N429">
        <f t="shared" si="0"/>
        <v>70841006</v>
      </c>
    </row>
    <row r="430" spans="1:14" x14ac:dyDescent="0.2">
      <c r="A430" s="141" t="s">
        <v>95</v>
      </c>
      <c r="B430" s="141" t="s">
        <v>96</v>
      </c>
      <c r="C430" s="141">
        <v>5</v>
      </c>
      <c r="D430" s="141">
        <v>2</v>
      </c>
      <c r="E430" s="141">
        <v>974005</v>
      </c>
      <c r="F430" s="141" t="s">
        <v>119</v>
      </c>
      <c r="G430" s="143">
        <v>1</v>
      </c>
      <c r="H430" s="141" t="s">
        <v>64</v>
      </c>
      <c r="I430" s="142" t="s">
        <v>113</v>
      </c>
      <c r="J430" s="141" t="s">
        <v>99</v>
      </c>
      <c r="K430" s="140" t="s">
        <v>91</v>
      </c>
      <c r="L430" s="140">
        <v>1</v>
      </c>
      <c r="M430" s="142">
        <v>1</v>
      </c>
      <c r="N430">
        <f t="shared" si="0"/>
        <v>974007</v>
      </c>
    </row>
    <row r="431" spans="1:14" x14ac:dyDescent="0.2">
      <c r="A431" s="141" t="s">
        <v>95</v>
      </c>
      <c r="B431" s="141" t="s">
        <v>96</v>
      </c>
      <c r="C431" s="141">
        <v>7</v>
      </c>
      <c r="D431" s="141">
        <v>2</v>
      </c>
      <c r="E431" s="141">
        <v>733870</v>
      </c>
      <c r="F431" s="141" t="s">
        <v>120</v>
      </c>
      <c r="G431" s="143">
        <v>1</v>
      </c>
      <c r="H431" s="141" t="s">
        <v>64</v>
      </c>
      <c r="I431" s="142" t="s">
        <v>113</v>
      </c>
      <c r="J431" s="141" t="s">
        <v>99</v>
      </c>
      <c r="K431" s="140" t="s">
        <v>91</v>
      </c>
      <c r="L431" s="140">
        <v>1</v>
      </c>
      <c r="M431" s="142">
        <v>1</v>
      </c>
      <c r="N431">
        <f t="shared" si="0"/>
        <v>733872</v>
      </c>
    </row>
    <row r="432" spans="1:14" x14ac:dyDescent="0.2">
      <c r="A432" s="141" t="s">
        <v>95</v>
      </c>
      <c r="B432" s="141" t="s">
        <v>96</v>
      </c>
      <c r="C432" s="141">
        <v>8</v>
      </c>
      <c r="D432" s="141">
        <v>2</v>
      </c>
      <c r="E432" s="141">
        <v>974002</v>
      </c>
      <c r="F432" s="141" t="s">
        <v>121</v>
      </c>
      <c r="G432" s="143">
        <v>1</v>
      </c>
      <c r="H432" s="141" t="s">
        <v>64</v>
      </c>
      <c r="I432" s="142" t="s">
        <v>113</v>
      </c>
      <c r="J432" s="141" t="s">
        <v>99</v>
      </c>
      <c r="K432" s="140" t="s">
        <v>91</v>
      </c>
      <c r="L432" s="140">
        <v>1</v>
      </c>
      <c r="M432" s="142">
        <v>1</v>
      </c>
      <c r="N432">
        <f t="shared" si="0"/>
        <v>974004</v>
      </c>
    </row>
    <row r="433" spans="1:14" x14ac:dyDescent="0.2">
      <c r="A433" s="141" t="s">
        <v>95</v>
      </c>
      <c r="B433" s="141" t="s">
        <v>96</v>
      </c>
      <c r="C433" s="141">
        <v>11</v>
      </c>
      <c r="D433" s="141">
        <v>2</v>
      </c>
      <c r="E433" s="141">
        <v>4250</v>
      </c>
      <c r="F433" s="141" t="s">
        <v>122</v>
      </c>
      <c r="G433" s="143">
        <v>9</v>
      </c>
      <c r="H433" s="141" t="s">
        <v>64</v>
      </c>
      <c r="I433" s="142" t="s">
        <v>123</v>
      </c>
      <c r="J433" s="141" t="s">
        <v>111</v>
      </c>
      <c r="K433" s="140" t="s">
        <v>91</v>
      </c>
      <c r="L433" s="140">
        <v>9</v>
      </c>
      <c r="M433" s="142">
        <v>9</v>
      </c>
      <c r="N433">
        <f t="shared" si="0"/>
        <v>4252</v>
      </c>
    </row>
    <row r="434" spans="1:14" x14ac:dyDescent="0.2">
      <c r="A434" s="141" t="s">
        <v>95</v>
      </c>
      <c r="B434" s="141" t="s">
        <v>96</v>
      </c>
      <c r="C434" s="141">
        <v>14</v>
      </c>
      <c r="D434" s="141">
        <v>1</v>
      </c>
      <c r="E434" s="141">
        <v>112572</v>
      </c>
      <c r="F434" s="141" t="s">
        <v>124</v>
      </c>
      <c r="G434" s="143">
        <v>24</v>
      </c>
      <c r="H434" s="141" t="s">
        <v>64</v>
      </c>
      <c r="I434" s="142" t="s">
        <v>125</v>
      </c>
      <c r="J434" s="141" t="s">
        <v>99</v>
      </c>
      <c r="K434" s="140" t="s">
        <v>91</v>
      </c>
      <c r="L434" s="140">
        <v>24</v>
      </c>
      <c r="M434" s="142">
        <v>24</v>
      </c>
      <c r="N434">
        <f t="shared" si="0"/>
        <v>112574</v>
      </c>
    </row>
    <row r="435" spans="1:14" x14ac:dyDescent="0.2">
      <c r="A435" s="141" t="s">
        <v>95</v>
      </c>
      <c r="B435" s="141" t="s">
        <v>96</v>
      </c>
      <c r="C435" s="141">
        <v>15</v>
      </c>
      <c r="D435" s="141">
        <v>2</v>
      </c>
      <c r="E435" s="141">
        <v>342610</v>
      </c>
      <c r="F435" s="141" t="s">
        <v>126</v>
      </c>
      <c r="G435" s="143">
        <v>1</v>
      </c>
      <c r="H435" s="141" t="s">
        <v>64</v>
      </c>
      <c r="I435" s="142" t="s">
        <v>113</v>
      </c>
      <c r="J435" s="141" t="s">
        <v>99</v>
      </c>
      <c r="K435" s="140" t="s">
        <v>91</v>
      </c>
      <c r="L435" s="140">
        <v>1</v>
      </c>
      <c r="M435" s="142">
        <v>1</v>
      </c>
      <c r="N435">
        <f t="shared" si="0"/>
        <v>342612</v>
      </c>
    </row>
    <row r="436" spans="1:14" x14ac:dyDescent="0.2">
      <c r="A436" s="141" t="s">
        <v>95</v>
      </c>
      <c r="B436" s="141" t="s">
        <v>96</v>
      </c>
      <c r="C436" s="141">
        <v>15</v>
      </c>
      <c r="D436" s="141">
        <v>2</v>
      </c>
      <c r="E436" s="141">
        <v>56462005</v>
      </c>
      <c r="F436" s="141" t="s">
        <v>127</v>
      </c>
      <c r="G436" s="143">
        <v>12</v>
      </c>
      <c r="H436" s="141" t="s">
        <v>64</v>
      </c>
      <c r="I436" s="142" t="s">
        <v>115</v>
      </c>
      <c r="J436" s="141" t="s">
        <v>99</v>
      </c>
      <c r="K436" s="140" t="s">
        <v>91</v>
      </c>
      <c r="L436" s="140">
        <v>12</v>
      </c>
      <c r="M436" s="142">
        <v>12</v>
      </c>
      <c r="N436">
        <f t="shared" si="0"/>
        <v>56462007</v>
      </c>
    </row>
    <row r="437" spans="1:14" x14ac:dyDescent="0.2">
      <c r="A437" s="141" t="s">
        <v>95</v>
      </c>
      <c r="B437" s="141" t="s">
        <v>96</v>
      </c>
      <c r="C437" s="141">
        <v>27</v>
      </c>
      <c r="D437" s="141">
        <v>2</v>
      </c>
      <c r="E437" s="141">
        <v>353462004</v>
      </c>
      <c r="F437" s="141" t="s">
        <v>128</v>
      </c>
      <c r="G437" s="143">
        <v>6</v>
      </c>
      <c r="H437" s="141" t="s">
        <v>64</v>
      </c>
      <c r="I437" s="142" t="s">
        <v>115</v>
      </c>
      <c r="J437" s="141" t="s">
        <v>99</v>
      </c>
      <c r="K437" s="140" t="s">
        <v>91</v>
      </c>
      <c r="L437" s="140">
        <v>6</v>
      </c>
      <c r="M437" s="142">
        <v>6</v>
      </c>
      <c r="N437">
        <f t="shared" si="0"/>
        <v>353462006</v>
      </c>
    </row>
    <row r="438" spans="1:14" x14ac:dyDescent="0.2">
      <c r="A438" s="141" t="s">
        <v>95</v>
      </c>
      <c r="B438" s="141" t="s">
        <v>96</v>
      </c>
      <c r="C438" s="141">
        <v>35</v>
      </c>
      <c r="D438" s="141">
        <v>1</v>
      </c>
      <c r="E438" s="141">
        <v>913117</v>
      </c>
      <c r="F438" s="141" t="s">
        <v>129</v>
      </c>
      <c r="G438" s="143">
        <v>12</v>
      </c>
      <c r="H438" s="141" t="s">
        <v>64</v>
      </c>
      <c r="I438" s="142" t="s">
        <v>115</v>
      </c>
      <c r="J438" s="141" t="s">
        <v>99</v>
      </c>
      <c r="K438" s="140" t="s">
        <v>91</v>
      </c>
      <c r="L438" s="140">
        <v>12</v>
      </c>
      <c r="M438" s="142">
        <v>12</v>
      </c>
      <c r="N438">
        <f t="shared" si="0"/>
        <v>913119</v>
      </c>
    </row>
    <row r="439" spans="1:14" x14ac:dyDescent="0.2">
      <c r="A439" s="141" t="s">
        <v>95</v>
      </c>
      <c r="B439" s="141" t="s">
        <v>96</v>
      </c>
      <c r="C439" s="141">
        <v>37</v>
      </c>
      <c r="D439" s="141">
        <v>1</v>
      </c>
      <c r="E439" s="141">
        <v>913118</v>
      </c>
      <c r="F439" s="141" t="s">
        <v>130</v>
      </c>
      <c r="G439" s="143">
        <v>60</v>
      </c>
      <c r="H439" s="141" t="s">
        <v>64</v>
      </c>
      <c r="I439" s="142" t="s">
        <v>115</v>
      </c>
      <c r="J439" s="141" t="s">
        <v>99</v>
      </c>
      <c r="K439" s="140" t="s">
        <v>91</v>
      </c>
      <c r="L439" s="140">
        <v>60</v>
      </c>
      <c r="M439" s="142">
        <v>60</v>
      </c>
      <c r="N439">
        <f t="shared" si="0"/>
        <v>913120</v>
      </c>
    </row>
    <row r="440" spans="1:14" x14ac:dyDescent="0.2">
      <c r="A440" s="141" t="s">
        <v>95</v>
      </c>
      <c r="B440" s="141" t="s">
        <v>96</v>
      </c>
      <c r="C440" s="141">
        <v>37</v>
      </c>
      <c r="D440" s="141">
        <v>2</v>
      </c>
      <c r="E440" s="141">
        <v>317951</v>
      </c>
      <c r="F440" s="141" t="s">
        <v>131</v>
      </c>
      <c r="G440" s="143">
        <v>12</v>
      </c>
      <c r="H440" s="141" t="s">
        <v>64</v>
      </c>
      <c r="I440" s="142" t="s">
        <v>115</v>
      </c>
      <c r="J440" s="141" t="s">
        <v>99</v>
      </c>
      <c r="K440" s="140" t="s">
        <v>91</v>
      </c>
      <c r="L440" s="140">
        <v>12</v>
      </c>
      <c r="M440" s="142">
        <v>12</v>
      </c>
      <c r="N440">
        <f t="shared" si="0"/>
        <v>317953</v>
      </c>
    </row>
    <row r="441" spans="1:14" x14ac:dyDescent="0.2">
      <c r="A441" s="141" t="s">
        <v>95</v>
      </c>
      <c r="B441" s="141" t="s">
        <v>96</v>
      </c>
      <c r="C441" s="141">
        <v>38</v>
      </c>
      <c r="D441" s="141">
        <v>2</v>
      </c>
      <c r="E441" s="141">
        <v>396035006</v>
      </c>
      <c r="F441" s="141" t="s">
        <v>132</v>
      </c>
      <c r="G441" s="143">
        <v>15</v>
      </c>
      <c r="H441" s="141" t="s">
        <v>64</v>
      </c>
      <c r="I441" s="142" t="s">
        <v>98</v>
      </c>
      <c r="J441" s="141" t="s">
        <v>99</v>
      </c>
      <c r="K441" s="140" t="s">
        <v>91</v>
      </c>
      <c r="L441" s="140">
        <v>15</v>
      </c>
      <c r="M441" s="142">
        <v>15</v>
      </c>
      <c r="N441">
        <f t="shared" si="0"/>
        <v>396035008</v>
      </c>
    </row>
    <row r="442" spans="1:14" x14ac:dyDescent="0.2">
      <c r="A442" s="141" t="s">
        <v>95</v>
      </c>
      <c r="B442" s="141" t="s">
        <v>96</v>
      </c>
      <c r="C442" s="141">
        <v>42</v>
      </c>
      <c r="D442" s="141">
        <v>2</v>
      </c>
      <c r="E442" s="141">
        <v>118644006</v>
      </c>
      <c r="F442" s="141" t="s">
        <v>133</v>
      </c>
      <c r="G442" s="143">
        <v>9</v>
      </c>
      <c r="H442" s="141" t="s">
        <v>64</v>
      </c>
      <c r="I442" s="142" t="s">
        <v>134</v>
      </c>
      <c r="J442" s="141" t="s">
        <v>135</v>
      </c>
      <c r="K442" s="140" t="s">
        <v>91</v>
      </c>
      <c r="L442" s="140">
        <v>9</v>
      </c>
      <c r="M442" s="142">
        <v>9</v>
      </c>
      <c r="N442">
        <f t="shared" si="0"/>
        <v>118644008</v>
      </c>
    </row>
    <row r="443" spans="1:14" x14ac:dyDescent="0.2">
      <c r="A443" s="141" t="s">
        <v>95</v>
      </c>
      <c r="B443" s="141" t="s">
        <v>96</v>
      </c>
      <c r="C443" s="141">
        <v>51</v>
      </c>
      <c r="D443" s="141">
        <v>2</v>
      </c>
      <c r="E443" s="141">
        <v>4232</v>
      </c>
      <c r="F443" s="141" t="s">
        <v>136</v>
      </c>
      <c r="G443" s="143">
        <v>6</v>
      </c>
      <c r="H443" s="141" t="s">
        <v>64</v>
      </c>
      <c r="I443" s="142" t="s">
        <v>115</v>
      </c>
      <c r="J443" s="141" t="s">
        <v>99</v>
      </c>
      <c r="K443" s="140" t="s">
        <v>91</v>
      </c>
      <c r="L443" s="140">
        <v>6</v>
      </c>
      <c r="M443" s="142">
        <v>6</v>
      </c>
      <c r="N443">
        <f t="shared" si="0"/>
        <v>4234</v>
      </c>
    </row>
    <row r="444" spans="1:14" x14ac:dyDescent="0.2">
      <c r="A444" s="141" t="s">
        <v>95</v>
      </c>
      <c r="B444" s="141" t="s">
        <v>96</v>
      </c>
      <c r="C444" s="141">
        <v>52</v>
      </c>
      <c r="D444" s="141">
        <v>2</v>
      </c>
      <c r="E444" s="141">
        <v>1021545</v>
      </c>
      <c r="F444" s="141" t="s">
        <v>137</v>
      </c>
      <c r="G444" s="143">
        <v>8</v>
      </c>
      <c r="H444" s="141" t="s">
        <v>64</v>
      </c>
      <c r="I444" s="142" t="s">
        <v>115</v>
      </c>
      <c r="J444" s="141" t="s">
        <v>99</v>
      </c>
      <c r="K444" s="140" t="s">
        <v>91</v>
      </c>
      <c r="L444" s="140">
        <v>8</v>
      </c>
      <c r="M444" s="142">
        <v>8</v>
      </c>
      <c r="N444">
        <f t="shared" si="0"/>
        <v>1021547</v>
      </c>
    </row>
    <row r="445" spans="1:14" x14ac:dyDescent="0.2">
      <c r="A445" s="141" t="s">
        <v>95</v>
      </c>
      <c r="B445" s="141" t="s">
        <v>96</v>
      </c>
      <c r="C445" s="141">
        <v>56</v>
      </c>
      <c r="D445" s="141">
        <v>2</v>
      </c>
      <c r="E445" s="141">
        <v>484900</v>
      </c>
      <c r="F445" s="141" t="s">
        <v>138</v>
      </c>
      <c r="G445" s="143">
        <v>10</v>
      </c>
      <c r="H445" s="141" t="s">
        <v>64</v>
      </c>
      <c r="I445" s="142" t="s">
        <v>115</v>
      </c>
      <c r="J445" s="141" t="s">
        <v>99</v>
      </c>
      <c r="K445" s="140" t="s">
        <v>91</v>
      </c>
      <c r="L445" s="140">
        <v>10</v>
      </c>
      <c r="M445" s="142">
        <v>10</v>
      </c>
      <c r="N445">
        <f t="shared" si="0"/>
        <v>484902</v>
      </c>
    </row>
    <row r="446" spans="1:14" x14ac:dyDescent="0.2">
      <c r="A446" s="141" t="s">
        <v>95</v>
      </c>
      <c r="B446" s="141" t="s">
        <v>96</v>
      </c>
      <c r="C446" s="141">
        <v>58</v>
      </c>
      <c r="D446" s="141">
        <v>2</v>
      </c>
      <c r="E446" s="141">
        <v>317950</v>
      </c>
      <c r="F446" s="141" t="s">
        <v>114</v>
      </c>
      <c r="G446" s="143">
        <v>24</v>
      </c>
      <c r="H446" s="141" t="s">
        <v>64</v>
      </c>
      <c r="I446" s="142" t="s">
        <v>115</v>
      </c>
      <c r="J446" s="141" t="s">
        <v>99</v>
      </c>
      <c r="K446" s="140" t="s">
        <v>91</v>
      </c>
      <c r="L446" s="140">
        <v>24</v>
      </c>
      <c r="M446" s="142">
        <v>24</v>
      </c>
      <c r="N446">
        <f t="shared" si="0"/>
        <v>317952</v>
      </c>
    </row>
    <row r="447" spans="1:14" x14ac:dyDescent="0.2">
      <c r="A447" s="141" t="s">
        <v>95</v>
      </c>
      <c r="B447" s="141" t="s">
        <v>96</v>
      </c>
      <c r="C447" s="141">
        <v>59</v>
      </c>
      <c r="D447" s="141">
        <v>2</v>
      </c>
      <c r="E447" s="141">
        <v>91048</v>
      </c>
      <c r="F447" s="141" t="s">
        <v>139</v>
      </c>
      <c r="G447" s="143">
        <v>1</v>
      </c>
      <c r="H447" s="141" t="s">
        <v>64</v>
      </c>
      <c r="I447" s="142" t="s">
        <v>140</v>
      </c>
      <c r="J447" s="141" t="s">
        <v>135</v>
      </c>
      <c r="K447" s="140" t="s">
        <v>91</v>
      </c>
      <c r="L447" s="140">
        <v>1</v>
      </c>
      <c r="M447" s="142">
        <v>1</v>
      </c>
      <c r="N447">
        <f t="shared" si="0"/>
        <v>91050</v>
      </c>
    </row>
    <row r="448" spans="1:14" x14ac:dyDescent="0.2">
      <c r="A448" s="141" t="s">
        <v>95</v>
      </c>
      <c r="B448" s="141" t="s">
        <v>96</v>
      </c>
      <c r="C448" s="141">
        <v>60</v>
      </c>
      <c r="D448" s="141">
        <v>1</v>
      </c>
      <c r="E448" s="141">
        <v>1021545</v>
      </c>
      <c r="F448" s="141" t="s">
        <v>137</v>
      </c>
      <c r="G448" s="143">
        <v>3</v>
      </c>
      <c r="H448" s="141" t="s">
        <v>64</v>
      </c>
      <c r="I448" s="142" t="s">
        <v>115</v>
      </c>
      <c r="J448" s="141" t="s">
        <v>99</v>
      </c>
      <c r="K448" s="140" t="s">
        <v>91</v>
      </c>
      <c r="L448" s="140">
        <v>3</v>
      </c>
      <c r="M448" s="142">
        <v>3</v>
      </c>
      <c r="N448">
        <f t="shared" si="0"/>
        <v>1021547</v>
      </c>
    </row>
    <row r="449" spans="1:14" x14ac:dyDescent="0.2">
      <c r="A449" s="141" t="s">
        <v>95</v>
      </c>
      <c r="B449" s="141" t="s">
        <v>96</v>
      </c>
      <c r="C449" s="141">
        <v>64</v>
      </c>
      <c r="D449" s="141">
        <v>2</v>
      </c>
      <c r="E449" s="141">
        <v>1019074005</v>
      </c>
      <c r="F449" s="141" t="s">
        <v>141</v>
      </c>
      <c r="G449" s="143">
        <v>22</v>
      </c>
      <c r="H449" s="141" t="s">
        <v>64</v>
      </c>
      <c r="I449" s="142" t="s">
        <v>142</v>
      </c>
      <c r="J449" s="141" t="s">
        <v>99</v>
      </c>
      <c r="K449" s="140" t="s">
        <v>91</v>
      </c>
      <c r="L449" s="140">
        <v>22</v>
      </c>
      <c r="M449" s="142">
        <v>22</v>
      </c>
      <c r="N449">
        <f t="shared" si="0"/>
        <v>1019074007</v>
      </c>
    </row>
    <row r="450" spans="1:14" x14ac:dyDescent="0.2">
      <c r="A450" s="141" t="s">
        <v>95</v>
      </c>
      <c r="B450" s="141" t="s">
        <v>96</v>
      </c>
      <c r="C450" s="141">
        <v>71</v>
      </c>
      <c r="D450" s="141">
        <v>2</v>
      </c>
      <c r="E450" s="141">
        <v>716847</v>
      </c>
      <c r="F450" s="141" t="s">
        <v>143</v>
      </c>
      <c r="G450" s="143">
        <v>4</v>
      </c>
      <c r="H450" s="141" t="s">
        <v>64</v>
      </c>
      <c r="I450" s="142" t="s">
        <v>115</v>
      </c>
      <c r="J450" s="141" t="s">
        <v>99</v>
      </c>
      <c r="K450" s="140" t="s">
        <v>91</v>
      </c>
      <c r="L450" s="140">
        <v>4</v>
      </c>
      <c r="M450" s="142">
        <v>4</v>
      </c>
      <c r="N450">
        <f t="shared" si="0"/>
        <v>716849</v>
      </c>
    </row>
    <row r="451" spans="1:14" x14ac:dyDescent="0.2">
      <c r="A451" s="141" t="s">
        <v>95</v>
      </c>
      <c r="B451" s="141" t="s">
        <v>96</v>
      </c>
      <c r="C451" s="141">
        <v>72</v>
      </c>
      <c r="D451" s="141">
        <v>2</v>
      </c>
      <c r="E451" s="141">
        <v>1022405</v>
      </c>
      <c r="F451" s="141" t="s">
        <v>144</v>
      </c>
      <c r="G451" s="143">
        <v>4</v>
      </c>
      <c r="H451" s="141" t="s">
        <v>64</v>
      </c>
      <c r="I451" s="142" t="s">
        <v>145</v>
      </c>
      <c r="J451" s="141" t="s">
        <v>99</v>
      </c>
      <c r="K451" s="140" t="s">
        <v>91</v>
      </c>
      <c r="L451" s="140">
        <v>4</v>
      </c>
      <c r="M451" s="142">
        <v>4</v>
      </c>
      <c r="N451">
        <f t="shared" si="0"/>
        <v>1022407</v>
      </c>
    </row>
    <row r="452" spans="1:14" x14ac:dyDescent="0.2">
      <c r="A452" s="141" t="s">
        <v>95</v>
      </c>
      <c r="B452" s="141" t="s">
        <v>96</v>
      </c>
      <c r="C452" s="141">
        <v>74</v>
      </c>
      <c r="D452" s="141">
        <v>2</v>
      </c>
      <c r="E452" s="141">
        <v>392307</v>
      </c>
      <c r="F452" s="141" t="s">
        <v>146</v>
      </c>
      <c r="G452" s="143">
        <v>6</v>
      </c>
      <c r="H452" s="141" t="s">
        <v>64</v>
      </c>
      <c r="I452" s="142" t="s">
        <v>115</v>
      </c>
      <c r="J452" s="141" t="s">
        <v>99</v>
      </c>
      <c r="K452" s="140" t="s">
        <v>91</v>
      </c>
      <c r="L452" s="140">
        <v>6</v>
      </c>
      <c r="M452" s="142">
        <v>6</v>
      </c>
      <c r="N452">
        <f t="shared" si="0"/>
        <v>392309</v>
      </c>
    </row>
    <row r="453" spans="1:14" x14ac:dyDescent="0.2">
      <c r="A453" s="141" t="s">
        <v>95</v>
      </c>
      <c r="B453" s="141" t="s">
        <v>96</v>
      </c>
      <c r="C453" s="141">
        <v>77</v>
      </c>
      <c r="D453" s="141">
        <v>2</v>
      </c>
      <c r="E453" s="141">
        <v>452027</v>
      </c>
      <c r="F453" s="141" t="s">
        <v>147</v>
      </c>
      <c r="G453" s="143">
        <v>6</v>
      </c>
      <c r="H453" s="141" t="s">
        <v>64</v>
      </c>
      <c r="I453" s="142" t="s">
        <v>98</v>
      </c>
      <c r="J453" s="141" t="s">
        <v>99</v>
      </c>
      <c r="K453" s="140" t="s">
        <v>91</v>
      </c>
      <c r="L453" s="140">
        <v>6</v>
      </c>
      <c r="M453" s="142">
        <v>6</v>
      </c>
      <c r="N453">
        <f t="shared" si="0"/>
        <v>452029</v>
      </c>
    </row>
    <row r="454" spans="1:14" x14ac:dyDescent="0.2">
      <c r="A454" s="141" t="s">
        <v>95</v>
      </c>
      <c r="B454" s="141" t="s">
        <v>96</v>
      </c>
      <c r="C454" s="141">
        <v>78</v>
      </c>
      <c r="D454" s="141">
        <v>2</v>
      </c>
      <c r="E454" s="141">
        <v>1016140</v>
      </c>
      <c r="F454" s="141" t="s">
        <v>148</v>
      </c>
      <c r="G454" s="143">
        <v>16</v>
      </c>
      <c r="H454" s="141" t="s">
        <v>64</v>
      </c>
      <c r="I454" s="142" t="s">
        <v>98</v>
      </c>
      <c r="J454" s="141" t="s">
        <v>99</v>
      </c>
      <c r="K454" s="140" t="s">
        <v>91</v>
      </c>
      <c r="L454" s="140">
        <v>16</v>
      </c>
      <c r="M454" s="142">
        <v>16</v>
      </c>
      <c r="N454">
        <f t="shared" si="0"/>
        <v>1016142</v>
      </c>
    </row>
    <row r="455" spans="1:14" x14ac:dyDescent="0.2">
      <c r="A455" s="141" t="s">
        <v>95</v>
      </c>
      <c r="B455" s="141" t="s">
        <v>96</v>
      </c>
      <c r="C455" s="141">
        <v>79</v>
      </c>
      <c r="D455" s="141">
        <v>3</v>
      </c>
      <c r="E455" s="141">
        <v>974468</v>
      </c>
      <c r="F455" s="141" t="s">
        <v>112</v>
      </c>
      <c r="G455" s="143">
        <v>65</v>
      </c>
      <c r="H455" s="141" t="s">
        <v>64</v>
      </c>
      <c r="I455" s="142" t="s">
        <v>113</v>
      </c>
      <c r="J455" s="141" t="s">
        <v>99</v>
      </c>
      <c r="K455" s="140" t="s">
        <v>91</v>
      </c>
      <c r="L455" s="140">
        <v>65</v>
      </c>
      <c r="M455" s="142">
        <v>65</v>
      </c>
      <c r="N455">
        <f t="shared" si="0"/>
        <v>974470</v>
      </c>
    </row>
    <row r="456" spans="1:14" x14ac:dyDescent="0.2">
      <c r="A456" s="141" t="s">
        <v>95</v>
      </c>
      <c r="B456" s="141" t="s">
        <v>96</v>
      </c>
      <c r="C456" s="141">
        <v>80</v>
      </c>
      <c r="D456" s="141">
        <v>2</v>
      </c>
      <c r="E456" s="141">
        <v>947969</v>
      </c>
      <c r="F456" s="141" t="s">
        <v>149</v>
      </c>
      <c r="G456" s="143">
        <v>24</v>
      </c>
      <c r="H456" s="141" t="s">
        <v>64</v>
      </c>
      <c r="I456" s="142" t="s">
        <v>98</v>
      </c>
      <c r="J456" s="141" t="s">
        <v>99</v>
      </c>
      <c r="K456" s="140" t="s">
        <v>91</v>
      </c>
      <c r="L456" s="140">
        <v>24</v>
      </c>
      <c r="M456" s="142">
        <v>24</v>
      </c>
      <c r="N456">
        <f t="shared" si="0"/>
        <v>947971</v>
      </c>
    </row>
    <row r="457" spans="1:14" x14ac:dyDescent="0.2">
      <c r="A457" s="141" t="s">
        <v>95</v>
      </c>
      <c r="B457" s="141" t="s">
        <v>96</v>
      </c>
      <c r="C457" s="141">
        <v>82</v>
      </c>
      <c r="D457" s="141">
        <v>2</v>
      </c>
      <c r="E457" s="141">
        <v>334953</v>
      </c>
      <c r="F457" s="141" t="s">
        <v>150</v>
      </c>
      <c r="G457" s="143">
        <v>48</v>
      </c>
      <c r="H457" s="141" t="s">
        <v>64</v>
      </c>
      <c r="I457" s="142" t="s">
        <v>125</v>
      </c>
      <c r="J457" s="141" t="s">
        <v>99</v>
      </c>
      <c r="K457" s="140" t="s">
        <v>91</v>
      </c>
      <c r="L457" s="140">
        <v>48</v>
      </c>
      <c r="M457" s="142">
        <v>48</v>
      </c>
      <c r="N457">
        <f t="shared" si="0"/>
        <v>334955</v>
      </c>
    </row>
    <row r="458" spans="1:14" x14ac:dyDescent="0.2">
      <c r="A458" s="141" t="s">
        <v>95</v>
      </c>
      <c r="B458" s="141" t="s">
        <v>96</v>
      </c>
      <c r="C458" s="141">
        <v>87</v>
      </c>
      <c r="D458" s="141">
        <v>1</v>
      </c>
      <c r="E458" s="141">
        <v>342610</v>
      </c>
      <c r="F458" s="141" t="s">
        <v>126</v>
      </c>
      <c r="G458" s="143">
        <v>6</v>
      </c>
      <c r="H458" s="141" t="s">
        <v>64</v>
      </c>
      <c r="I458" s="142" t="s">
        <v>113</v>
      </c>
      <c r="J458" s="141" t="s">
        <v>99</v>
      </c>
      <c r="K458" s="140" t="s">
        <v>91</v>
      </c>
      <c r="L458" s="140">
        <v>6</v>
      </c>
      <c r="M458" s="142">
        <v>6</v>
      </c>
      <c r="N458">
        <f t="shared" si="0"/>
        <v>342612</v>
      </c>
    </row>
    <row r="459" spans="1:14" x14ac:dyDescent="0.2">
      <c r="A459" s="141" t="s">
        <v>95</v>
      </c>
      <c r="B459" s="141" t="s">
        <v>96</v>
      </c>
      <c r="C459" s="141">
        <v>87</v>
      </c>
      <c r="D459" s="141">
        <v>2</v>
      </c>
      <c r="E459" s="141">
        <v>1014464</v>
      </c>
      <c r="F459" s="141" t="s">
        <v>151</v>
      </c>
      <c r="G459" s="143">
        <v>6</v>
      </c>
      <c r="H459" s="141" t="s">
        <v>64</v>
      </c>
      <c r="I459" s="142" t="s">
        <v>115</v>
      </c>
      <c r="J459" s="141" t="s">
        <v>99</v>
      </c>
      <c r="K459" s="140" t="s">
        <v>91</v>
      </c>
      <c r="L459" s="140">
        <v>6</v>
      </c>
      <c r="M459" s="142">
        <v>6</v>
      </c>
      <c r="N459">
        <f t="shared" si="0"/>
        <v>1014466</v>
      </c>
    </row>
    <row r="460" spans="1:14" x14ac:dyDescent="0.2">
      <c r="A460" s="141" t="s">
        <v>95</v>
      </c>
      <c r="B460" s="141" t="s">
        <v>96</v>
      </c>
      <c r="C460" s="141">
        <v>88</v>
      </c>
      <c r="D460" s="141">
        <v>2</v>
      </c>
      <c r="E460" s="141">
        <v>396035006</v>
      </c>
      <c r="F460" s="141" t="s">
        <v>132</v>
      </c>
      <c r="G460" s="143">
        <v>9</v>
      </c>
      <c r="H460" s="141" t="s">
        <v>64</v>
      </c>
      <c r="I460" s="142" t="s">
        <v>98</v>
      </c>
      <c r="J460" s="141" t="s">
        <v>99</v>
      </c>
      <c r="K460" s="140" t="s">
        <v>91</v>
      </c>
      <c r="L460" s="140">
        <v>9</v>
      </c>
      <c r="M460" s="142">
        <v>9</v>
      </c>
      <c r="N460">
        <f t="shared" si="0"/>
        <v>396035008</v>
      </c>
    </row>
    <row r="461" spans="1:14" x14ac:dyDescent="0.2">
      <c r="A461" s="141" t="s">
        <v>95</v>
      </c>
      <c r="B461" s="141" t="s">
        <v>96</v>
      </c>
      <c r="C461" s="141">
        <v>89</v>
      </c>
      <c r="D461" s="141">
        <v>1</v>
      </c>
      <c r="E461" s="141">
        <v>1021544</v>
      </c>
      <c r="F461" s="141" t="s">
        <v>152</v>
      </c>
      <c r="G461" s="143">
        <v>3</v>
      </c>
      <c r="H461" s="141" t="s">
        <v>64</v>
      </c>
      <c r="I461" s="142" t="s">
        <v>115</v>
      </c>
      <c r="J461" s="141" t="s">
        <v>99</v>
      </c>
      <c r="K461" s="140" t="s">
        <v>91</v>
      </c>
      <c r="L461" s="140">
        <v>3</v>
      </c>
      <c r="M461" s="142">
        <v>3</v>
      </c>
      <c r="N461">
        <f t="shared" si="0"/>
        <v>1021546</v>
      </c>
    </row>
    <row r="462" spans="1:14" x14ac:dyDescent="0.2">
      <c r="A462" s="141" t="s">
        <v>95</v>
      </c>
      <c r="B462" s="141" t="s">
        <v>96</v>
      </c>
      <c r="C462" s="141">
        <v>89</v>
      </c>
      <c r="D462" s="141">
        <v>2</v>
      </c>
      <c r="E462" s="141">
        <v>396035010</v>
      </c>
      <c r="F462" s="141" t="s">
        <v>153</v>
      </c>
      <c r="G462" s="143">
        <v>24</v>
      </c>
      <c r="H462" s="141" t="s">
        <v>64</v>
      </c>
      <c r="I462" s="142" t="s">
        <v>98</v>
      </c>
      <c r="J462" s="141" t="s">
        <v>99</v>
      </c>
      <c r="K462" s="140" t="s">
        <v>91</v>
      </c>
      <c r="L462" s="140">
        <v>24</v>
      </c>
      <c r="M462" s="142">
        <v>24</v>
      </c>
      <c r="N462">
        <f t="shared" si="0"/>
        <v>396035012</v>
      </c>
    </row>
    <row r="463" spans="1:14" x14ac:dyDescent="0.2">
      <c r="A463" s="141" t="s">
        <v>95</v>
      </c>
      <c r="B463" s="141" t="s">
        <v>96</v>
      </c>
      <c r="C463" s="141">
        <v>91</v>
      </c>
      <c r="D463" s="141">
        <v>2</v>
      </c>
      <c r="E463" s="141">
        <v>112572</v>
      </c>
      <c r="F463" s="141" t="s">
        <v>124</v>
      </c>
      <c r="G463" s="143">
        <v>12</v>
      </c>
      <c r="H463" s="141" t="s">
        <v>64</v>
      </c>
      <c r="I463" s="142" t="s">
        <v>125</v>
      </c>
      <c r="J463" s="141" t="s">
        <v>99</v>
      </c>
      <c r="K463" s="140" t="s">
        <v>91</v>
      </c>
      <c r="L463" s="140">
        <v>12</v>
      </c>
      <c r="M463" s="142">
        <v>12</v>
      </c>
      <c r="N463">
        <f t="shared" si="0"/>
        <v>112574</v>
      </c>
    </row>
    <row r="464" spans="1:14" x14ac:dyDescent="0.2">
      <c r="A464" s="141" t="s">
        <v>95</v>
      </c>
      <c r="B464" s="141" t="s">
        <v>96</v>
      </c>
      <c r="C464" s="141">
        <v>92</v>
      </c>
      <c r="D464" s="141">
        <v>2</v>
      </c>
      <c r="E464" s="141">
        <v>1016137</v>
      </c>
      <c r="F464" s="141" t="s">
        <v>154</v>
      </c>
      <c r="G464" s="143">
        <v>6</v>
      </c>
      <c r="H464" s="141" t="s">
        <v>64</v>
      </c>
      <c r="I464" s="142" t="s">
        <v>98</v>
      </c>
      <c r="J464" s="141" t="s">
        <v>99</v>
      </c>
      <c r="K464" s="140" t="s">
        <v>91</v>
      </c>
      <c r="L464" s="140">
        <v>6</v>
      </c>
      <c r="M464" s="142">
        <v>6</v>
      </c>
      <c r="N464">
        <f t="shared" si="0"/>
        <v>1016139</v>
      </c>
    </row>
    <row r="465" spans="1:14" x14ac:dyDescent="0.2">
      <c r="A465" s="141" t="s">
        <v>95</v>
      </c>
      <c r="B465" s="141" t="s">
        <v>96</v>
      </c>
      <c r="C465" s="141">
        <v>95</v>
      </c>
      <c r="D465" s="141">
        <v>1</v>
      </c>
      <c r="E465" s="141">
        <v>112572</v>
      </c>
      <c r="F465" s="141" t="s">
        <v>124</v>
      </c>
      <c r="G465" s="143">
        <v>24</v>
      </c>
      <c r="H465" s="141" t="s">
        <v>64</v>
      </c>
      <c r="I465" s="142" t="s">
        <v>125</v>
      </c>
      <c r="J465" s="141" t="s">
        <v>99</v>
      </c>
      <c r="K465" s="140" t="s">
        <v>91</v>
      </c>
      <c r="L465" s="140">
        <v>24</v>
      </c>
      <c r="M465" s="142">
        <v>24</v>
      </c>
      <c r="N465">
        <f t="shared" si="0"/>
        <v>112574</v>
      </c>
    </row>
    <row r="466" spans="1:14" x14ac:dyDescent="0.2">
      <c r="A466" s="141" t="s">
        <v>95</v>
      </c>
      <c r="B466" s="141" t="s">
        <v>96</v>
      </c>
      <c r="C466" s="141">
        <v>96</v>
      </c>
      <c r="D466" s="141">
        <v>1</v>
      </c>
      <c r="E466" s="141">
        <v>1014465</v>
      </c>
      <c r="F466" s="141" t="s">
        <v>155</v>
      </c>
      <c r="G466" s="143">
        <v>3</v>
      </c>
      <c r="H466" s="141" t="s">
        <v>64</v>
      </c>
      <c r="I466" s="142" t="s">
        <v>115</v>
      </c>
      <c r="J466" s="141" t="s">
        <v>99</v>
      </c>
      <c r="K466" s="140" t="s">
        <v>91</v>
      </c>
      <c r="L466" s="140">
        <v>3</v>
      </c>
      <c r="M466" s="142">
        <v>3</v>
      </c>
      <c r="N466">
        <f t="shared" si="0"/>
        <v>1014467</v>
      </c>
    </row>
    <row r="467" spans="1:14" x14ac:dyDescent="0.2">
      <c r="A467" s="141" t="s">
        <v>95</v>
      </c>
      <c r="B467" s="141" t="s">
        <v>96</v>
      </c>
      <c r="C467" s="141">
        <v>96</v>
      </c>
      <c r="D467" s="141">
        <v>2</v>
      </c>
      <c r="E467" s="141">
        <v>1021549</v>
      </c>
      <c r="F467" s="141" t="s">
        <v>156</v>
      </c>
      <c r="G467" s="143">
        <v>18</v>
      </c>
      <c r="H467" s="141" t="s">
        <v>64</v>
      </c>
      <c r="I467" s="142" t="s">
        <v>98</v>
      </c>
      <c r="J467" s="141" t="s">
        <v>99</v>
      </c>
      <c r="K467" s="140" t="s">
        <v>91</v>
      </c>
      <c r="L467" s="140">
        <v>18</v>
      </c>
      <c r="M467" s="142">
        <v>18</v>
      </c>
      <c r="N467">
        <f t="shared" si="0"/>
        <v>1021551</v>
      </c>
    </row>
    <row r="468" spans="1:14" x14ac:dyDescent="0.2">
      <c r="A468" s="141" t="s">
        <v>95</v>
      </c>
      <c r="B468" s="141" t="s">
        <v>96</v>
      </c>
      <c r="C468" s="141">
        <v>98</v>
      </c>
      <c r="D468" s="141">
        <v>1</v>
      </c>
      <c r="E468" s="141">
        <v>560880</v>
      </c>
      <c r="F468" s="141" t="s">
        <v>157</v>
      </c>
      <c r="G468" s="143">
        <v>9</v>
      </c>
      <c r="H468" s="141" t="s">
        <v>64</v>
      </c>
      <c r="I468" s="142" t="s">
        <v>115</v>
      </c>
      <c r="J468" s="141" t="s">
        <v>99</v>
      </c>
      <c r="K468" s="140" t="s">
        <v>91</v>
      </c>
      <c r="L468" s="140">
        <v>9</v>
      </c>
      <c r="M468" s="142">
        <v>9</v>
      </c>
      <c r="N468">
        <f t="shared" si="0"/>
        <v>560882</v>
      </c>
    </row>
    <row r="469" spans="1:14" x14ac:dyDescent="0.2">
      <c r="A469" s="141" t="s">
        <v>95</v>
      </c>
      <c r="B469" s="141" t="s">
        <v>96</v>
      </c>
      <c r="C469" s="141">
        <v>98</v>
      </c>
      <c r="D469" s="141">
        <v>2</v>
      </c>
      <c r="E469" s="141">
        <v>531946</v>
      </c>
      <c r="F469" s="141" t="s">
        <v>158</v>
      </c>
      <c r="G469" s="143">
        <v>12</v>
      </c>
      <c r="H469" s="141" t="s">
        <v>64</v>
      </c>
      <c r="I469" s="142" t="s">
        <v>115</v>
      </c>
      <c r="J469" s="141" t="s">
        <v>99</v>
      </c>
      <c r="K469" s="140" t="s">
        <v>91</v>
      </c>
      <c r="L469" s="140">
        <v>12</v>
      </c>
      <c r="M469" s="142">
        <v>12</v>
      </c>
      <c r="N469">
        <f t="shared" si="0"/>
        <v>531948</v>
      </c>
    </row>
    <row r="470" spans="1:14" x14ac:dyDescent="0.2">
      <c r="A470" s="141" t="s">
        <v>95</v>
      </c>
      <c r="B470" s="141" t="s">
        <v>96</v>
      </c>
      <c r="C470" s="141">
        <v>100</v>
      </c>
      <c r="D470" s="141">
        <v>1</v>
      </c>
      <c r="E470" s="141">
        <v>482551</v>
      </c>
      <c r="F470" s="141" t="s">
        <v>159</v>
      </c>
      <c r="G470" s="143">
        <v>3</v>
      </c>
      <c r="H470" s="141" t="s">
        <v>64</v>
      </c>
      <c r="I470" s="142" t="s">
        <v>115</v>
      </c>
      <c r="J470" s="141" t="s">
        <v>99</v>
      </c>
      <c r="K470" s="140" t="s">
        <v>91</v>
      </c>
      <c r="L470" s="140">
        <v>3</v>
      </c>
      <c r="M470" s="142">
        <v>3</v>
      </c>
      <c r="N470">
        <f t="shared" si="0"/>
        <v>482553</v>
      </c>
    </row>
    <row r="471" spans="1:14" x14ac:dyDescent="0.2">
      <c r="A471" s="141" t="s">
        <v>95</v>
      </c>
      <c r="B471" s="141" t="s">
        <v>96</v>
      </c>
      <c r="C471" s="141">
        <v>100</v>
      </c>
      <c r="D471" s="141">
        <v>2</v>
      </c>
      <c r="E471" s="141">
        <v>1021546</v>
      </c>
      <c r="F471" s="141" t="s">
        <v>160</v>
      </c>
      <c r="G471" s="143">
        <v>17</v>
      </c>
      <c r="H471" s="141" t="s">
        <v>64</v>
      </c>
      <c r="I471" s="142" t="s">
        <v>161</v>
      </c>
      <c r="J471" s="141" t="s">
        <v>99</v>
      </c>
      <c r="K471" s="140" t="s">
        <v>91</v>
      </c>
      <c r="L471" s="140">
        <v>17</v>
      </c>
      <c r="M471" s="142">
        <v>17</v>
      </c>
      <c r="N471">
        <f t="shared" si="0"/>
        <v>1021548</v>
      </c>
    </row>
    <row r="472" spans="1:14" x14ac:dyDescent="0.2">
      <c r="A472" s="141" t="s">
        <v>95</v>
      </c>
      <c r="B472" s="141" t="s">
        <v>96</v>
      </c>
      <c r="C472" s="141">
        <v>101</v>
      </c>
      <c r="D472" s="141">
        <v>2</v>
      </c>
      <c r="E472" s="141">
        <v>1014465</v>
      </c>
      <c r="F472" s="141" t="s">
        <v>155</v>
      </c>
      <c r="G472" s="143">
        <v>3</v>
      </c>
      <c r="H472" s="141" t="s">
        <v>64</v>
      </c>
      <c r="I472" s="142" t="s">
        <v>115</v>
      </c>
      <c r="J472" s="141" t="s">
        <v>99</v>
      </c>
      <c r="K472" s="140" t="s">
        <v>91</v>
      </c>
      <c r="L472" s="140">
        <v>3</v>
      </c>
      <c r="M472" s="142">
        <v>3</v>
      </c>
      <c r="N472">
        <f t="shared" si="0"/>
        <v>1014467</v>
      </c>
    </row>
    <row r="473" spans="1:14" x14ac:dyDescent="0.2">
      <c r="A473" s="141" t="s">
        <v>95</v>
      </c>
      <c r="B473" s="141" t="s">
        <v>96</v>
      </c>
      <c r="C473" s="141">
        <v>102</v>
      </c>
      <c r="D473" s="141">
        <v>1</v>
      </c>
      <c r="E473" s="141">
        <v>396035006</v>
      </c>
      <c r="F473" s="141" t="s">
        <v>132</v>
      </c>
      <c r="G473" s="143">
        <v>24</v>
      </c>
      <c r="H473" s="141" t="s">
        <v>64</v>
      </c>
      <c r="I473" s="142" t="s">
        <v>98</v>
      </c>
      <c r="J473" s="141" t="s">
        <v>99</v>
      </c>
      <c r="K473" s="140" t="s">
        <v>91</v>
      </c>
      <c r="L473" s="140">
        <v>24</v>
      </c>
      <c r="M473" s="142">
        <v>24</v>
      </c>
      <c r="N473">
        <f t="shared" si="0"/>
        <v>396035008</v>
      </c>
    </row>
    <row r="474" spans="1:14" x14ac:dyDescent="0.2">
      <c r="A474" s="141" t="s">
        <v>95</v>
      </c>
      <c r="B474" s="141" t="s">
        <v>96</v>
      </c>
      <c r="C474" s="141">
        <v>102</v>
      </c>
      <c r="D474" s="141">
        <v>2</v>
      </c>
      <c r="E474" s="141">
        <v>353471</v>
      </c>
      <c r="F474" s="141" t="s">
        <v>162</v>
      </c>
      <c r="G474" s="143">
        <v>12</v>
      </c>
      <c r="H474" s="141" t="s">
        <v>64</v>
      </c>
      <c r="I474" s="142" t="s">
        <v>115</v>
      </c>
      <c r="J474" s="141" t="s">
        <v>99</v>
      </c>
      <c r="K474" s="140" t="s">
        <v>91</v>
      </c>
      <c r="L474" s="140">
        <v>12</v>
      </c>
      <c r="M474" s="142">
        <v>12</v>
      </c>
      <c r="N474">
        <f t="shared" si="0"/>
        <v>353473</v>
      </c>
    </row>
    <row r="475" spans="1:14" x14ac:dyDescent="0.2">
      <c r="A475" s="141" t="s">
        <v>95</v>
      </c>
      <c r="B475" s="141" t="s">
        <v>96</v>
      </c>
      <c r="C475" s="141">
        <v>104</v>
      </c>
      <c r="D475" s="141">
        <v>2</v>
      </c>
      <c r="E475" s="141">
        <v>1016140</v>
      </c>
      <c r="F475" s="141" t="s">
        <v>148</v>
      </c>
      <c r="G475" s="143">
        <v>9</v>
      </c>
      <c r="H475" s="141" t="s">
        <v>64</v>
      </c>
      <c r="I475" s="142" t="s">
        <v>98</v>
      </c>
      <c r="J475" s="141" t="s">
        <v>99</v>
      </c>
      <c r="K475" s="140" t="s">
        <v>91</v>
      </c>
      <c r="L475" s="140">
        <v>9</v>
      </c>
      <c r="M475" s="142">
        <v>9</v>
      </c>
      <c r="N475">
        <f t="shared" si="0"/>
        <v>1016142</v>
      </c>
    </row>
    <row r="476" spans="1:14" x14ac:dyDescent="0.2">
      <c r="A476" s="141" t="s">
        <v>95</v>
      </c>
      <c r="B476" s="141" t="s">
        <v>96</v>
      </c>
      <c r="C476" s="141">
        <v>105</v>
      </c>
      <c r="D476" s="141">
        <v>1</v>
      </c>
      <c r="E476" s="141">
        <v>558898</v>
      </c>
      <c r="F476" s="141" t="s">
        <v>163</v>
      </c>
      <c r="G476" s="143">
        <v>12</v>
      </c>
      <c r="H476" s="141" t="s">
        <v>64</v>
      </c>
      <c r="I476" s="142" t="s">
        <v>164</v>
      </c>
      <c r="J476" s="141" t="s">
        <v>99</v>
      </c>
      <c r="K476" s="140" t="s">
        <v>91</v>
      </c>
      <c r="L476" s="140">
        <v>12</v>
      </c>
      <c r="M476" s="142">
        <v>12</v>
      </c>
      <c r="N476">
        <f t="shared" si="0"/>
        <v>558900</v>
      </c>
    </row>
    <row r="477" spans="1:14" x14ac:dyDescent="0.2">
      <c r="A477" s="141" t="s">
        <v>95</v>
      </c>
      <c r="B477" s="141" t="s">
        <v>96</v>
      </c>
      <c r="C477" s="141">
        <v>105</v>
      </c>
      <c r="D477" s="141">
        <v>2</v>
      </c>
      <c r="E477" s="141">
        <v>317950</v>
      </c>
      <c r="F477" s="141" t="s">
        <v>114</v>
      </c>
      <c r="G477" s="143">
        <v>8</v>
      </c>
      <c r="H477" s="141" t="s">
        <v>64</v>
      </c>
      <c r="I477" s="142" t="s">
        <v>115</v>
      </c>
      <c r="J477" s="141" t="s">
        <v>99</v>
      </c>
      <c r="K477" s="140" t="s">
        <v>91</v>
      </c>
      <c r="L477" s="140">
        <v>8</v>
      </c>
      <c r="M477" s="142">
        <v>8</v>
      </c>
      <c r="N477">
        <f t="shared" si="0"/>
        <v>317952</v>
      </c>
    </row>
    <row r="478" spans="1:14" x14ac:dyDescent="0.2">
      <c r="A478" s="141" t="s">
        <v>95</v>
      </c>
      <c r="B478" s="141" t="s">
        <v>96</v>
      </c>
      <c r="C478" s="141">
        <v>106</v>
      </c>
      <c r="D478" s="141">
        <v>2</v>
      </c>
      <c r="E478" s="141">
        <v>477426006</v>
      </c>
      <c r="F478" s="141" t="s">
        <v>165</v>
      </c>
      <c r="G478" s="143">
        <v>3</v>
      </c>
      <c r="H478" s="141" t="s">
        <v>64</v>
      </c>
      <c r="I478" s="142" t="s">
        <v>115</v>
      </c>
      <c r="J478" s="141" t="s">
        <v>99</v>
      </c>
      <c r="K478" s="140" t="s">
        <v>91</v>
      </c>
      <c r="L478" s="140">
        <v>3</v>
      </c>
      <c r="M478" s="142">
        <v>3</v>
      </c>
      <c r="N478">
        <f t="shared" si="0"/>
        <v>477426008</v>
      </c>
    </row>
    <row r="479" spans="1:14" x14ac:dyDescent="0.2">
      <c r="A479" s="141" t="s">
        <v>95</v>
      </c>
      <c r="B479" s="141" t="s">
        <v>96</v>
      </c>
      <c r="C479" s="141">
        <v>108</v>
      </c>
      <c r="D479" s="141">
        <v>1</v>
      </c>
      <c r="E479" s="141">
        <v>70841006</v>
      </c>
      <c r="F479" s="141" t="s">
        <v>166</v>
      </c>
      <c r="G479" s="143">
        <v>12</v>
      </c>
      <c r="H479" s="141" t="s">
        <v>64</v>
      </c>
      <c r="I479" s="142" t="s">
        <v>115</v>
      </c>
      <c r="J479" s="141" t="s">
        <v>99</v>
      </c>
      <c r="K479" s="140" t="s">
        <v>91</v>
      </c>
      <c r="L479" s="140">
        <v>12</v>
      </c>
      <c r="M479" s="142">
        <v>12</v>
      </c>
      <c r="N479">
        <f t="shared" si="0"/>
        <v>70841008</v>
      </c>
    </row>
    <row r="480" spans="1:14" x14ac:dyDescent="0.2">
      <c r="A480" s="141" t="s">
        <v>95</v>
      </c>
      <c r="B480" s="141" t="s">
        <v>96</v>
      </c>
      <c r="C480" s="141">
        <v>108</v>
      </c>
      <c r="D480" s="141">
        <v>1</v>
      </c>
      <c r="E480" s="141">
        <v>892488</v>
      </c>
      <c r="F480" s="141" t="s">
        <v>167</v>
      </c>
      <c r="G480" s="143">
        <v>12</v>
      </c>
      <c r="H480" s="141" t="s">
        <v>64</v>
      </c>
      <c r="I480" s="142" t="s">
        <v>115</v>
      </c>
      <c r="J480" s="141" t="s">
        <v>99</v>
      </c>
      <c r="K480" s="140" t="s">
        <v>91</v>
      </c>
      <c r="L480" s="140">
        <v>12</v>
      </c>
      <c r="M480" s="142">
        <v>12</v>
      </c>
      <c r="N480">
        <f t="shared" si="0"/>
        <v>892490</v>
      </c>
    </row>
    <row r="481" spans="1:14" x14ac:dyDescent="0.2">
      <c r="A481" s="141" t="s">
        <v>95</v>
      </c>
      <c r="B481" s="141" t="s">
        <v>96</v>
      </c>
      <c r="C481" s="141">
        <v>108</v>
      </c>
      <c r="D481" s="141">
        <v>2</v>
      </c>
      <c r="E481" s="141">
        <v>1016136</v>
      </c>
      <c r="F481" s="141" t="s">
        <v>168</v>
      </c>
      <c r="G481" s="143">
        <v>10</v>
      </c>
      <c r="H481" s="141" t="s">
        <v>64</v>
      </c>
      <c r="I481" s="142" t="s">
        <v>98</v>
      </c>
      <c r="J481" s="141" t="s">
        <v>99</v>
      </c>
      <c r="K481" s="140" t="s">
        <v>91</v>
      </c>
      <c r="L481" s="140">
        <v>10</v>
      </c>
      <c r="M481" s="142">
        <v>10</v>
      </c>
      <c r="N481">
        <f t="shared" si="0"/>
        <v>1016138</v>
      </c>
    </row>
    <row r="482" spans="1:14" x14ac:dyDescent="0.2">
      <c r="A482" s="141" t="s">
        <v>95</v>
      </c>
      <c r="B482" s="141" t="s">
        <v>96</v>
      </c>
      <c r="C482" s="141">
        <v>109</v>
      </c>
      <c r="D482" s="141">
        <v>1</v>
      </c>
      <c r="E482" s="141">
        <v>568245</v>
      </c>
      <c r="F482" s="141" t="s">
        <v>169</v>
      </c>
      <c r="G482" s="143">
        <v>12</v>
      </c>
      <c r="H482" s="141" t="s">
        <v>64</v>
      </c>
      <c r="I482" s="142" t="s">
        <v>115</v>
      </c>
      <c r="J482" s="141" t="s">
        <v>99</v>
      </c>
      <c r="K482" s="140" t="s">
        <v>91</v>
      </c>
      <c r="L482" s="140">
        <v>12</v>
      </c>
      <c r="M482" s="142">
        <v>12</v>
      </c>
      <c r="N482">
        <f t="shared" si="0"/>
        <v>568247</v>
      </c>
    </row>
    <row r="483" spans="1:14" x14ac:dyDescent="0.2">
      <c r="A483" s="141" t="s">
        <v>95</v>
      </c>
      <c r="B483" s="141" t="s">
        <v>96</v>
      </c>
      <c r="C483" s="141">
        <v>109</v>
      </c>
      <c r="D483" s="141">
        <v>2</v>
      </c>
      <c r="E483" s="141">
        <v>4230</v>
      </c>
      <c r="F483" s="141" t="s">
        <v>170</v>
      </c>
      <c r="G483" s="143">
        <v>9</v>
      </c>
      <c r="H483" s="141" t="s">
        <v>64</v>
      </c>
      <c r="I483" s="142" t="s">
        <v>115</v>
      </c>
      <c r="J483" s="141" t="s">
        <v>99</v>
      </c>
      <c r="K483" s="140" t="s">
        <v>91</v>
      </c>
      <c r="L483" s="140">
        <v>9</v>
      </c>
      <c r="M483" s="142">
        <v>9</v>
      </c>
      <c r="N483">
        <f t="shared" si="0"/>
        <v>4232</v>
      </c>
    </row>
    <row r="484" spans="1:14" x14ac:dyDescent="0.2">
      <c r="A484" s="141" t="s">
        <v>95</v>
      </c>
      <c r="B484" s="141" t="s">
        <v>96</v>
      </c>
      <c r="C484" s="141">
        <v>109</v>
      </c>
      <c r="D484" s="141">
        <v>2</v>
      </c>
      <c r="E484" s="141">
        <v>518476006</v>
      </c>
      <c r="F484" s="141" t="s">
        <v>171</v>
      </c>
      <c r="G484" s="143">
        <v>3</v>
      </c>
      <c r="H484" s="141" t="s">
        <v>64</v>
      </c>
      <c r="I484" s="142" t="s">
        <v>115</v>
      </c>
      <c r="J484" s="141" t="s">
        <v>99</v>
      </c>
      <c r="K484" s="140" t="s">
        <v>91</v>
      </c>
      <c r="L484" s="140">
        <v>3</v>
      </c>
      <c r="M484" s="142">
        <v>3</v>
      </c>
      <c r="N484">
        <f t="shared" si="0"/>
        <v>518476008</v>
      </c>
    </row>
    <row r="485" spans="1:14" x14ac:dyDescent="0.2">
      <c r="A485" s="141" t="s">
        <v>95</v>
      </c>
      <c r="B485" s="141" t="s">
        <v>96</v>
      </c>
      <c r="C485" s="141">
        <v>110</v>
      </c>
      <c r="D485" s="141">
        <v>1</v>
      </c>
      <c r="E485" s="141">
        <v>449851006</v>
      </c>
      <c r="F485" s="141" t="s">
        <v>172</v>
      </c>
      <c r="G485" s="143">
        <v>24</v>
      </c>
      <c r="H485" s="141" t="s">
        <v>64</v>
      </c>
      <c r="I485" s="142" t="s">
        <v>98</v>
      </c>
      <c r="J485" s="141" t="s">
        <v>99</v>
      </c>
      <c r="K485" s="140" t="s">
        <v>91</v>
      </c>
      <c r="L485" s="140">
        <v>24</v>
      </c>
      <c r="M485" s="142">
        <v>24</v>
      </c>
      <c r="N485">
        <f t="shared" si="0"/>
        <v>449851008</v>
      </c>
    </row>
    <row r="486" spans="1:14" x14ac:dyDescent="0.2">
      <c r="A486" s="141" t="s">
        <v>95</v>
      </c>
      <c r="B486" s="141" t="s">
        <v>96</v>
      </c>
      <c r="C486" s="141">
        <v>111</v>
      </c>
      <c r="D486" s="141">
        <v>1</v>
      </c>
      <c r="E486" s="141">
        <v>373215</v>
      </c>
      <c r="F486" s="141" t="s">
        <v>173</v>
      </c>
      <c r="G486" s="143">
        <v>24</v>
      </c>
      <c r="H486" s="141" t="s">
        <v>64</v>
      </c>
      <c r="I486" s="142" t="s">
        <v>98</v>
      </c>
      <c r="J486" s="141" t="s">
        <v>99</v>
      </c>
      <c r="K486" s="140" t="s">
        <v>91</v>
      </c>
      <c r="L486" s="140">
        <v>24</v>
      </c>
      <c r="M486" s="142">
        <v>24</v>
      </c>
      <c r="N486">
        <f t="shared" si="0"/>
        <v>373217</v>
      </c>
    </row>
    <row r="487" spans="1:14" x14ac:dyDescent="0.2">
      <c r="A487" s="141" t="s">
        <v>95</v>
      </c>
      <c r="B487" s="141" t="s">
        <v>96</v>
      </c>
      <c r="C487" s="141">
        <v>112</v>
      </c>
      <c r="D487" s="141">
        <v>1</v>
      </c>
      <c r="E487" s="141">
        <v>334953</v>
      </c>
      <c r="F487" s="141" t="s">
        <v>150</v>
      </c>
      <c r="G487" s="143">
        <v>24</v>
      </c>
      <c r="H487" s="141" t="s">
        <v>64</v>
      </c>
      <c r="I487" s="142" t="s">
        <v>125</v>
      </c>
      <c r="J487" s="141" t="s">
        <v>99</v>
      </c>
      <c r="K487" s="140" t="s">
        <v>91</v>
      </c>
      <c r="L487" s="140">
        <v>24</v>
      </c>
      <c r="M487" s="142">
        <v>24</v>
      </c>
      <c r="N487">
        <f t="shared" si="0"/>
        <v>334955</v>
      </c>
    </row>
    <row r="488" spans="1:14" x14ac:dyDescent="0.2">
      <c r="A488" s="141" t="s">
        <v>95</v>
      </c>
      <c r="B488" s="141" t="s">
        <v>96</v>
      </c>
      <c r="C488" s="141">
        <v>112</v>
      </c>
      <c r="D488" s="141">
        <v>2</v>
      </c>
      <c r="E488" s="141">
        <v>396035006</v>
      </c>
      <c r="F488" s="141" t="s">
        <v>132</v>
      </c>
      <c r="G488" s="143">
        <v>24</v>
      </c>
      <c r="H488" s="141" t="s">
        <v>64</v>
      </c>
      <c r="I488" s="142" t="s">
        <v>98</v>
      </c>
      <c r="J488" s="141" t="s">
        <v>99</v>
      </c>
      <c r="K488" s="140" t="s">
        <v>91</v>
      </c>
      <c r="L488" s="140">
        <v>24</v>
      </c>
      <c r="M488" s="142">
        <v>24</v>
      </c>
      <c r="N488">
        <f t="shared" ref="N488:N551" si="1">E488+2</f>
        <v>396035008</v>
      </c>
    </row>
    <row r="489" spans="1:14" x14ac:dyDescent="0.2">
      <c r="A489" s="141" t="s">
        <v>95</v>
      </c>
      <c r="B489" s="141" t="s">
        <v>96</v>
      </c>
      <c r="C489" s="141">
        <v>113</v>
      </c>
      <c r="D489" s="141">
        <v>1</v>
      </c>
      <c r="E489" s="141">
        <v>723879</v>
      </c>
      <c r="F489" s="141" t="s">
        <v>174</v>
      </c>
      <c r="G489" s="143">
        <v>12</v>
      </c>
      <c r="H489" s="141" t="s">
        <v>64</v>
      </c>
      <c r="I489" s="142" t="s">
        <v>115</v>
      </c>
      <c r="J489" s="141" t="s">
        <v>99</v>
      </c>
      <c r="K489" s="140" t="s">
        <v>91</v>
      </c>
      <c r="L489" s="140">
        <v>12</v>
      </c>
      <c r="M489" s="142">
        <v>12</v>
      </c>
      <c r="N489">
        <f t="shared" si="1"/>
        <v>723881</v>
      </c>
    </row>
    <row r="490" spans="1:14" x14ac:dyDescent="0.2">
      <c r="A490" s="141" t="s">
        <v>95</v>
      </c>
      <c r="B490" s="141" t="s">
        <v>96</v>
      </c>
      <c r="C490" s="141">
        <v>113</v>
      </c>
      <c r="D490" s="141">
        <v>2</v>
      </c>
      <c r="E490" s="141">
        <v>1031963</v>
      </c>
      <c r="F490" s="141" t="s">
        <v>175</v>
      </c>
      <c r="G490" s="143">
        <v>6</v>
      </c>
      <c r="H490" s="141" t="s">
        <v>64</v>
      </c>
      <c r="I490" s="142" t="s">
        <v>98</v>
      </c>
      <c r="J490" s="141" t="s">
        <v>99</v>
      </c>
      <c r="K490" s="140" t="s">
        <v>91</v>
      </c>
      <c r="L490" s="140">
        <v>6</v>
      </c>
      <c r="M490" s="142">
        <v>6</v>
      </c>
      <c r="N490">
        <f t="shared" si="1"/>
        <v>1031965</v>
      </c>
    </row>
    <row r="491" spans="1:14" x14ac:dyDescent="0.2">
      <c r="A491" s="141" t="s">
        <v>95</v>
      </c>
      <c r="B491" s="141" t="s">
        <v>96</v>
      </c>
      <c r="C491" s="141">
        <v>113</v>
      </c>
      <c r="D491" s="141">
        <v>2</v>
      </c>
      <c r="E491" s="141">
        <v>21128</v>
      </c>
      <c r="F491" s="141" t="s">
        <v>176</v>
      </c>
      <c r="G491" s="143">
        <v>6</v>
      </c>
      <c r="H491" s="141" t="s">
        <v>64</v>
      </c>
      <c r="I491" s="142" t="s">
        <v>177</v>
      </c>
      <c r="J491" s="141" t="s">
        <v>178</v>
      </c>
      <c r="K491" s="140" t="s">
        <v>91</v>
      </c>
      <c r="L491" s="140">
        <v>6</v>
      </c>
      <c r="M491" s="142">
        <v>6</v>
      </c>
      <c r="N491">
        <f t="shared" si="1"/>
        <v>21130</v>
      </c>
    </row>
    <row r="492" spans="1:14" x14ac:dyDescent="0.2">
      <c r="A492" s="141" t="s">
        <v>95</v>
      </c>
      <c r="B492" s="141" t="s">
        <v>96</v>
      </c>
      <c r="C492" s="141">
        <v>113</v>
      </c>
      <c r="D492" s="141">
        <v>2</v>
      </c>
      <c r="E492" s="141">
        <v>975716</v>
      </c>
      <c r="F492" s="141" t="s">
        <v>179</v>
      </c>
      <c r="G492" s="143">
        <v>1</v>
      </c>
      <c r="H492" s="141" t="s">
        <v>64</v>
      </c>
      <c r="I492" s="142" t="s">
        <v>117</v>
      </c>
      <c r="J492" s="141" t="s">
        <v>99</v>
      </c>
      <c r="K492" s="140" t="s">
        <v>91</v>
      </c>
      <c r="L492" s="140">
        <v>1</v>
      </c>
      <c r="M492" s="142">
        <v>1</v>
      </c>
      <c r="N492">
        <f t="shared" si="1"/>
        <v>975718</v>
      </c>
    </row>
    <row r="493" spans="1:14" x14ac:dyDescent="0.2">
      <c r="A493" s="141" t="s">
        <v>95</v>
      </c>
      <c r="B493" s="141" t="s">
        <v>96</v>
      </c>
      <c r="C493" s="141">
        <v>113</v>
      </c>
      <c r="D493" s="141">
        <v>3</v>
      </c>
      <c r="E493" s="141">
        <v>932077</v>
      </c>
      <c r="F493" s="141" t="s">
        <v>180</v>
      </c>
      <c r="G493" s="143">
        <v>20</v>
      </c>
      <c r="H493" s="141" t="s">
        <v>64</v>
      </c>
      <c r="I493" s="142" t="s">
        <v>98</v>
      </c>
      <c r="J493" s="141" t="s">
        <v>99</v>
      </c>
      <c r="K493" s="140" t="s">
        <v>91</v>
      </c>
      <c r="L493" s="140">
        <v>20</v>
      </c>
      <c r="M493" s="142">
        <v>20</v>
      </c>
      <c r="N493">
        <f t="shared" si="1"/>
        <v>932079</v>
      </c>
    </row>
    <row r="494" spans="1:14" x14ac:dyDescent="0.2">
      <c r="A494" s="141" t="s">
        <v>95</v>
      </c>
      <c r="B494" s="141" t="s">
        <v>96</v>
      </c>
      <c r="C494" s="141">
        <v>114</v>
      </c>
      <c r="D494" s="141">
        <v>1</v>
      </c>
      <c r="E494" s="141">
        <v>1031963</v>
      </c>
      <c r="F494" s="141" t="s">
        <v>175</v>
      </c>
      <c r="G494" s="143">
        <v>6</v>
      </c>
      <c r="H494" s="141" t="s">
        <v>64</v>
      </c>
      <c r="I494" s="142" t="s">
        <v>98</v>
      </c>
      <c r="J494" s="141" t="s">
        <v>99</v>
      </c>
      <c r="K494" s="140" t="s">
        <v>91</v>
      </c>
      <c r="L494" s="140">
        <v>6</v>
      </c>
      <c r="M494" s="142">
        <v>6</v>
      </c>
      <c r="N494">
        <f t="shared" si="1"/>
        <v>1031965</v>
      </c>
    </row>
    <row r="495" spans="1:14" x14ac:dyDescent="0.2">
      <c r="A495" s="141" t="s">
        <v>95</v>
      </c>
      <c r="B495" s="141" t="s">
        <v>96</v>
      </c>
      <c r="C495" s="141">
        <v>114</v>
      </c>
      <c r="D495" s="141">
        <v>2</v>
      </c>
      <c r="E495" s="141">
        <v>768750</v>
      </c>
      <c r="F495" s="141" t="s">
        <v>181</v>
      </c>
      <c r="G495" s="143">
        <v>6</v>
      </c>
      <c r="H495" s="141" t="s">
        <v>64</v>
      </c>
      <c r="I495" s="142" t="s">
        <v>117</v>
      </c>
      <c r="J495" s="141" t="s">
        <v>99</v>
      </c>
      <c r="K495" s="140" t="s">
        <v>91</v>
      </c>
      <c r="L495" s="140">
        <v>6</v>
      </c>
      <c r="M495" s="142">
        <v>6</v>
      </c>
      <c r="N495">
        <f t="shared" si="1"/>
        <v>768752</v>
      </c>
    </row>
    <row r="496" spans="1:14" x14ac:dyDescent="0.2">
      <c r="A496" s="141" t="s">
        <v>95</v>
      </c>
      <c r="B496" s="141" t="s">
        <v>96</v>
      </c>
      <c r="C496" s="141">
        <v>114</v>
      </c>
      <c r="D496" s="141">
        <v>3</v>
      </c>
      <c r="E496" s="141">
        <v>485929</v>
      </c>
      <c r="F496" s="141" t="s">
        <v>182</v>
      </c>
      <c r="G496" s="143">
        <v>3</v>
      </c>
      <c r="H496" s="141" t="s">
        <v>64</v>
      </c>
      <c r="I496" s="142" t="s">
        <v>115</v>
      </c>
      <c r="J496" s="141" t="s">
        <v>99</v>
      </c>
      <c r="K496" s="140" t="s">
        <v>91</v>
      </c>
      <c r="L496" s="140">
        <v>3</v>
      </c>
      <c r="M496" s="142">
        <v>3</v>
      </c>
      <c r="N496">
        <f t="shared" si="1"/>
        <v>485931</v>
      </c>
    </row>
    <row r="497" spans="1:14" x14ac:dyDescent="0.2">
      <c r="A497" s="141" t="s">
        <v>95</v>
      </c>
      <c r="B497" s="141" t="s">
        <v>96</v>
      </c>
      <c r="C497" s="141">
        <v>114</v>
      </c>
      <c r="D497" s="141">
        <v>3</v>
      </c>
      <c r="E497" s="141">
        <v>998270</v>
      </c>
      <c r="F497" s="141" t="s">
        <v>183</v>
      </c>
      <c r="G497" s="143">
        <v>15</v>
      </c>
      <c r="H497" s="141" t="s">
        <v>64</v>
      </c>
      <c r="I497" s="142" t="s">
        <v>184</v>
      </c>
      <c r="J497" s="141" t="s">
        <v>99</v>
      </c>
      <c r="K497" s="140" t="s">
        <v>91</v>
      </c>
      <c r="L497" s="140">
        <v>15</v>
      </c>
      <c r="M497" s="142">
        <v>15</v>
      </c>
      <c r="N497">
        <f t="shared" si="1"/>
        <v>998272</v>
      </c>
    </row>
    <row r="498" spans="1:14" x14ac:dyDescent="0.2">
      <c r="A498" s="141" t="s">
        <v>95</v>
      </c>
      <c r="B498" s="141" t="s">
        <v>96</v>
      </c>
      <c r="C498" s="141">
        <v>115</v>
      </c>
      <c r="D498" s="141">
        <v>2</v>
      </c>
      <c r="E498" s="141">
        <v>51929004</v>
      </c>
      <c r="F498" s="141" t="s">
        <v>185</v>
      </c>
      <c r="G498" s="143">
        <v>6</v>
      </c>
      <c r="H498" s="141" t="s">
        <v>64</v>
      </c>
      <c r="I498" s="142" t="s">
        <v>123</v>
      </c>
      <c r="J498" s="141" t="s">
        <v>111</v>
      </c>
      <c r="K498" s="140" t="s">
        <v>91</v>
      </c>
      <c r="L498" s="140">
        <v>6</v>
      </c>
      <c r="M498" s="142">
        <v>6</v>
      </c>
      <c r="N498">
        <f t="shared" si="1"/>
        <v>51929006</v>
      </c>
    </row>
    <row r="499" spans="1:14" x14ac:dyDescent="0.2">
      <c r="A499" s="141" t="s">
        <v>95</v>
      </c>
      <c r="B499" s="141" t="s">
        <v>96</v>
      </c>
      <c r="C499" s="141">
        <v>116</v>
      </c>
      <c r="D499" s="141">
        <v>2</v>
      </c>
      <c r="E499" s="141">
        <v>774010</v>
      </c>
      <c r="F499" s="141" t="s">
        <v>186</v>
      </c>
      <c r="G499" s="143">
        <v>2</v>
      </c>
      <c r="H499" s="141" t="s">
        <v>64</v>
      </c>
      <c r="I499" s="142" t="s">
        <v>117</v>
      </c>
      <c r="J499" s="141" t="s">
        <v>99</v>
      </c>
      <c r="K499" s="140" t="s">
        <v>91</v>
      </c>
      <c r="L499" s="140">
        <v>2</v>
      </c>
      <c r="M499" s="142">
        <v>2</v>
      </c>
      <c r="N499">
        <f t="shared" si="1"/>
        <v>774012</v>
      </c>
    </row>
    <row r="500" spans="1:14" x14ac:dyDescent="0.2">
      <c r="A500" s="141" t="s">
        <v>95</v>
      </c>
      <c r="B500" s="141" t="s">
        <v>96</v>
      </c>
      <c r="C500" s="141">
        <v>117</v>
      </c>
      <c r="D500" s="141">
        <v>1</v>
      </c>
      <c r="E500" s="141">
        <v>40599</v>
      </c>
      <c r="F500" s="141" t="s">
        <v>187</v>
      </c>
      <c r="G500" s="143">
        <v>3</v>
      </c>
      <c r="H500" s="141" t="s">
        <v>64</v>
      </c>
      <c r="I500" s="142" t="s">
        <v>115</v>
      </c>
      <c r="J500" s="141" t="s">
        <v>99</v>
      </c>
      <c r="K500" s="140" t="s">
        <v>91</v>
      </c>
      <c r="L500" s="140">
        <v>3</v>
      </c>
      <c r="M500" s="142">
        <v>3</v>
      </c>
      <c r="N500">
        <f t="shared" si="1"/>
        <v>40601</v>
      </c>
    </row>
    <row r="501" spans="1:14" x14ac:dyDescent="0.2">
      <c r="A501" s="141" t="s">
        <v>95</v>
      </c>
      <c r="B501" s="141" t="s">
        <v>96</v>
      </c>
      <c r="C501" s="141">
        <v>117</v>
      </c>
      <c r="D501" s="141">
        <v>2</v>
      </c>
      <c r="E501" s="141">
        <v>451978</v>
      </c>
      <c r="F501" s="141" t="s">
        <v>188</v>
      </c>
      <c r="G501" s="143">
        <v>12</v>
      </c>
      <c r="H501" s="141" t="s">
        <v>64</v>
      </c>
      <c r="I501" s="142" t="s">
        <v>115</v>
      </c>
      <c r="J501" s="141" t="s">
        <v>99</v>
      </c>
      <c r="K501" s="140" t="s">
        <v>91</v>
      </c>
      <c r="L501" s="140">
        <v>12</v>
      </c>
      <c r="M501" s="142">
        <v>12</v>
      </c>
      <c r="N501">
        <f t="shared" si="1"/>
        <v>451980</v>
      </c>
    </row>
    <row r="502" spans="1:14" x14ac:dyDescent="0.2">
      <c r="A502" s="141" t="s">
        <v>95</v>
      </c>
      <c r="B502" s="141" t="s">
        <v>96</v>
      </c>
      <c r="C502" s="141">
        <v>119</v>
      </c>
      <c r="D502" s="141">
        <v>1</v>
      </c>
      <c r="E502" s="141">
        <v>1031964</v>
      </c>
      <c r="F502" s="141" t="s">
        <v>189</v>
      </c>
      <c r="G502" s="143">
        <v>18</v>
      </c>
      <c r="H502" s="141" t="s">
        <v>64</v>
      </c>
      <c r="I502" s="142" t="s">
        <v>98</v>
      </c>
      <c r="J502" s="141" t="s">
        <v>99</v>
      </c>
      <c r="K502" s="140" t="s">
        <v>91</v>
      </c>
      <c r="L502" s="140">
        <v>18</v>
      </c>
      <c r="M502" s="142">
        <v>18</v>
      </c>
      <c r="N502">
        <f t="shared" si="1"/>
        <v>1031966</v>
      </c>
    </row>
    <row r="503" spans="1:14" x14ac:dyDescent="0.2">
      <c r="A503" s="141" t="s">
        <v>95</v>
      </c>
      <c r="B503" s="141" t="s">
        <v>96</v>
      </c>
      <c r="C503" s="141">
        <v>119</v>
      </c>
      <c r="D503" s="141">
        <v>2</v>
      </c>
      <c r="E503" s="141">
        <v>464460</v>
      </c>
      <c r="F503" s="141" t="s">
        <v>190</v>
      </c>
      <c r="G503" s="143">
        <v>5</v>
      </c>
      <c r="H503" s="141" t="s">
        <v>64</v>
      </c>
      <c r="I503" s="142" t="s">
        <v>184</v>
      </c>
      <c r="J503" s="141" t="s">
        <v>99</v>
      </c>
      <c r="K503" s="140" t="s">
        <v>91</v>
      </c>
      <c r="L503" s="140">
        <v>5</v>
      </c>
      <c r="M503" s="142">
        <v>5</v>
      </c>
      <c r="N503">
        <f t="shared" si="1"/>
        <v>464462</v>
      </c>
    </row>
    <row r="504" spans="1:14" x14ac:dyDescent="0.2">
      <c r="A504" s="141" t="s">
        <v>95</v>
      </c>
      <c r="B504" s="141" t="s">
        <v>96</v>
      </c>
      <c r="C504" s="141">
        <v>120</v>
      </c>
      <c r="D504" s="141">
        <v>2</v>
      </c>
      <c r="E504" s="141">
        <v>892490</v>
      </c>
      <c r="F504" s="141" t="s">
        <v>191</v>
      </c>
      <c r="G504" s="143">
        <v>4</v>
      </c>
      <c r="H504" s="141" t="s">
        <v>64</v>
      </c>
      <c r="I504" s="142" t="s">
        <v>115</v>
      </c>
      <c r="J504" s="141" t="s">
        <v>99</v>
      </c>
      <c r="K504" s="140" t="s">
        <v>91</v>
      </c>
      <c r="L504" s="140">
        <v>4</v>
      </c>
      <c r="M504" s="142">
        <v>4</v>
      </c>
      <c r="N504">
        <f t="shared" si="1"/>
        <v>892492</v>
      </c>
    </row>
    <row r="505" spans="1:14" x14ac:dyDescent="0.2">
      <c r="A505" s="141" t="s">
        <v>95</v>
      </c>
      <c r="B505" s="141" t="s">
        <v>96</v>
      </c>
      <c r="C505" s="141">
        <v>121</v>
      </c>
      <c r="D505" s="141">
        <v>2</v>
      </c>
      <c r="E505" s="141">
        <v>342610</v>
      </c>
      <c r="F505" s="141" t="s">
        <v>126</v>
      </c>
      <c r="G505" s="143">
        <v>6</v>
      </c>
      <c r="H505" s="141" t="s">
        <v>64</v>
      </c>
      <c r="I505" s="142" t="s">
        <v>113</v>
      </c>
      <c r="J505" s="141" t="s">
        <v>99</v>
      </c>
      <c r="K505" s="140" t="s">
        <v>91</v>
      </c>
      <c r="L505" s="140">
        <v>6</v>
      </c>
      <c r="M505" s="142">
        <v>6</v>
      </c>
      <c r="N505">
        <f t="shared" si="1"/>
        <v>342612</v>
      </c>
    </row>
    <row r="506" spans="1:14" x14ac:dyDescent="0.2">
      <c r="A506" s="141" t="s">
        <v>95</v>
      </c>
      <c r="B506" s="141" t="s">
        <v>96</v>
      </c>
      <c r="C506" s="141">
        <v>122</v>
      </c>
      <c r="D506" s="141">
        <v>1</v>
      </c>
      <c r="E506" s="141">
        <v>543532</v>
      </c>
      <c r="F506" s="141" t="s">
        <v>192</v>
      </c>
      <c r="G506" s="143">
        <v>12</v>
      </c>
      <c r="H506" s="141" t="s">
        <v>64</v>
      </c>
      <c r="I506" s="142" t="s">
        <v>115</v>
      </c>
      <c r="J506" s="141" t="s">
        <v>99</v>
      </c>
      <c r="K506" s="140" t="s">
        <v>91</v>
      </c>
      <c r="L506" s="140">
        <v>12</v>
      </c>
      <c r="M506" s="142">
        <v>12</v>
      </c>
      <c r="N506">
        <f t="shared" si="1"/>
        <v>543534</v>
      </c>
    </row>
    <row r="507" spans="1:14" x14ac:dyDescent="0.2">
      <c r="A507" s="141" t="s">
        <v>95</v>
      </c>
      <c r="B507" s="141" t="s">
        <v>96</v>
      </c>
      <c r="C507" s="141">
        <v>122</v>
      </c>
      <c r="D507" s="141">
        <v>2</v>
      </c>
      <c r="E507" s="141">
        <v>560874</v>
      </c>
      <c r="F507" s="141" t="s">
        <v>193</v>
      </c>
      <c r="G507" s="143">
        <v>18</v>
      </c>
      <c r="H507" s="141" t="s">
        <v>64</v>
      </c>
      <c r="I507" s="142" t="s">
        <v>98</v>
      </c>
      <c r="J507" s="141" t="s">
        <v>99</v>
      </c>
      <c r="K507" s="140" t="s">
        <v>91</v>
      </c>
      <c r="L507" s="140">
        <v>18</v>
      </c>
      <c r="M507" s="142">
        <v>18</v>
      </c>
      <c r="N507">
        <f t="shared" si="1"/>
        <v>560876</v>
      </c>
    </row>
    <row r="508" spans="1:14" x14ac:dyDescent="0.2">
      <c r="A508" s="141" t="s">
        <v>95</v>
      </c>
      <c r="B508" s="141" t="s">
        <v>96</v>
      </c>
      <c r="C508" s="141">
        <v>123</v>
      </c>
      <c r="D508" s="141">
        <v>1</v>
      </c>
      <c r="E508" s="141">
        <v>112572</v>
      </c>
      <c r="F508" s="141" t="s">
        <v>124</v>
      </c>
      <c r="G508" s="143">
        <v>96</v>
      </c>
      <c r="H508" s="141" t="s">
        <v>64</v>
      </c>
      <c r="I508" s="142" t="s">
        <v>125</v>
      </c>
      <c r="J508" s="141" t="s">
        <v>99</v>
      </c>
      <c r="K508" s="140" t="s">
        <v>91</v>
      </c>
      <c r="L508" s="140">
        <v>96</v>
      </c>
      <c r="M508" s="142">
        <v>96</v>
      </c>
      <c r="N508">
        <f t="shared" si="1"/>
        <v>112574</v>
      </c>
    </row>
    <row r="509" spans="1:14" x14ac:dyDescent="0.2">
      <c r="A509" s="141" t="s">
        <v>95</v>
      </c>
      <c r="B509" s="141" t="s">
        <v>96</v>
      </c>
      <c r="C509" s="141">
        <v>123</v>
      </c>
      <c r="D509" s="141">
        <v>2</v>
      </c>
      <c r="E509" s="141">
        <v>1016136</v>
      </c>
      <c r="F509" s="141" t="s">
        <v>168</v>
      </c>
      <c r="G509" s="143">
        <v>1</v>
      </c>
      <c r="H509" s="141" t="s">
        <v>64</v>
      </c>
      <c r="I509" s="142" t="s">
        <v>98</v>
      </c>
      <c r="J509" s="141" t="s">
        <v>99</v>
      </c>
      <c r="K509" s="140" t="s">
        <v>91</v>
      </c>
      <c r="L509" s="140">
        <v>1</v>
      </c>
      <c r="M509" s="142">
        <v>1</v>
      </c>
      <c r="N509">
        <f t="shared" si="1"/>
        <v>1016138</v>
      </c>
    </row>
    <row r="510" spans="1:14" x14ac:dyDescent="0.2">
      <c r="A510" s="141" t="s">
        <v>95</v>
      </c>
      <c r="B510" s="141" t="s">
        <v>96</v>
      </c>
      <c r="C510" s="141">
        <v>123</v>
      </c>
      <c r="D510" s="141">
        <v>2</v>
      </c>
      <c r="E510" s="141">
        <v>59505004</v>
      </c>
      <c r="F510" s="141" t="s">
        <v>194</v>
      </c>
      <c r="G510" s="143">
        <v>11</v>
      </c>
      <c r="H510" s="141" t="s">
        <v>64</v>
      </c>
      <c r="I510" s="142" t="s">
        <v>98</v>
      </c>
      <c r="J510" s="141" t="s">
        <v>99</v>
      </c>
      <c r="K510" s="140" t="s">
        <v>91</v>
      </c>
      <c r="L510" s="140">
        <v>11</v>
      </c>
      <c r="M510" s="142">
        <v>11</v>
      </c>
      <c r="N510">
        <f t="shared" si="1"/>
        <v>59505006</v>
      </c>
    </row>
    <row r="511" spans="1:14" x14ac:dyDescent="0.2">
      <c r="A511" s="141" t="s">
        <v>95</v>
      </c>
      <c r="B511" s="141" t="s">
        <v>96</v>
      </c>
      <c r="C511" s="141">
        <v>124</v>
      </c>
      <c r="D511" s="141">
        <v>2</v>
      </c>
      <c r="E511" s="141">
        <v>1031965</v>
      </c>
      <c r="F511" s="141" t="s">
        <v>195</v>
      </c>
      <c r="G511" s="143">
        <v>18</v>
      </c>
      <c r="H511" s="141" t="s">
        <v>64</v>
      </c>
      <c r="I511" s="142" t="s">
        <v>98</v>
      </c>
      <c r="J511" s="141" t="s">
        <v>99</v>
      </c>
      <c r="K511" s="140" t="s">
        <v>91</v>
      </c>
      <c r="L511" s="140">
        <v>18</v>
      </c>
      <c r="M511" s="142">
        <v>18</v>
      </c>
      <c r="N511">
        <f t="shared" si="1"/>
        <v>1031967</v>
      </c>
    </row>
    <row r="512" spans="1:14" x14ac:dyDescent="0.2">
      <c r="A512" s="141" t="s">
        <v>95</v>
      </c>
      <c r="B512" s="141" t="s">
        <v>96</v>
      </c>
      <c r="C512" s="141">
        <v>124</v>
      </c>
      <c r="D512" s="141">
        <v>2</v>
      </c>
      <c r="E512" s="141">
        <v>353462005</v>
      </c>
      <c r="F512" s="141" t="s">
        <v>196</v>
      </c>
      <c r="G512" s="143">
        <v>1</v>
      </c>
      <c r="H512" s="141" t="s">
        <v>64</v>
      </c>
      <c r="I512" s="142" t="s">
        <v>115</v>
      </c>
      <c r="J512" s="141" t="s">
        <v>99</v>
      </c>
      <c r="K512" s="140" t="s">
        <v>91</v>
      </c>
      <c r="L512" s="140">
        <v>1</v>
      </c>
      <c r="M512" s="142">
        <v>1</v>
      </c>
      <c r="N512">
        <f t="shared" si="1"/>
        <v>353462007</v>
      </c>
    </row>
    <row r="513" spans="1:14" x14ac:dyDescent="0.2">
      <c r="A513" s="141" t="s">
        <v>95</v>
      </c>
      <c r="B513" s="141" t="s">
        <v>96</v>
      </c>
      <c r="C513" s="141">
        <v>124</v>
      </c>
      <c r="D513" s="141">
        <v>2</v>
      </c>
      <c r="E513" s="141">
        <v>4239</v>
      </c>
      <c r="F513" s="141" t="s">
        <v>197</v>
      </c>
      <c r="G513" s="143">
        <v>9</v>
      </c>
      <c r="H513" s="141" t="s">
        <v>64</v>
      </c>
      <c r="I513" s="142" t="s">
        <v>123</v>
      </c>
      <c r="J513" s="141" t="s">
        <v>111</v>
      </c>
      <c r="K513" s="140" t="s">
        <v>91</v>
      </c>
      <c r="L513" s="140">
        <v>9</v>
      </c>
      <c r="M513" s="142">
        <v>9</v>
      </c>
      <c r="N513">
        <f t="shared" si="1"/>
        <v>4241</v>
      </c>
    </row>
    <row r="514" spans="1:14" x14ac:dyDescent="0.2">
      <c r="A514" s="141" t="s">
        <v>95</v>
      </c>
      <c r="B514" s="141" t="s">
        <v>96</v>
      </c>
      <c r="C514" s="141">
        <v>124</v>
      </c>
      <c r="D514" s="141">
        <v>2</v>
      </c>
      <c r="E514" s="141">
        <v>49463008</v>
      </c>
      <c r="F514" s="141" t="s">
        <v>198</v>
      </c>
      <c r="G514" s="143">
        <v>3</v>
      </c>
      <c r="H514" s="141" t="s">
        <v>64</v>
      </c>
      <c r="I514" s="142" t="s">
        <v>115</v>
      </c>
      <c r="J514" s="141" t="s">
        <v>99</v>
      </c>
      <c r="K514" s="140" t="s">
        <v>91</v>
      </c>
      <c r="L514" s="140">
        <v>3</v>
      </c>
      <c r="M514" s="142">
        <v>3</v>
      </c>
      <c r="N514">
        <f t="shared" si="1"/>
        <v>49463010</v>
      </c>
    </row>
    <row r="515" spans="1:14" x14ac:dyDescent="0.2">
      <c r="A515" s="141" t="s">
        <v>95</v>
      </c>
      <c r="B515" s="141" t="s">
        <v>96</v>
      </c>
      <c r="C515" s="141">
        <v>125</v>
      </c>
      <c r="D515" s="141">
        <v>2</v>
      </c>
      <c r="E515" s="141">
        <v>317950</v>
      </c>
      <c r="F515" s="141" t="s">
        <v>114</v>
      </c>
      <c r="G515" s="143">
        <v>11</v>
      </c>
      <c r="H515" s="141" t="s">
        <v>64</v>
      </c>
      <c r="I515" s="142" t="s">
        <v>115</v>
      </c>
      <c r="J515" s="141" t="s">
        <v>99</v>
      </c>
      <c r="K515" s="140" t="s">
        <v>91</v>
      </c>
      <c r="L515" s="140">
        <v>11</v>
      </c>
      <c r="M515" s="142">
        <v>11</v>
      </c>
      <c r="N515">
        <f t="shared" si="1"/>
        <v>317952</v>
      </c>
    </row>
    <row r="516" spans="1:14" x14ac:dyDescent="0.2">
      <c r="A516" s="141" t="s">
        <v>95</v>
      </c>
      <c r="B516" s="141" t="s">
        <v>96</v>
      </c>
      <c r="C516" s="141">
        <v>126</v>
      </c>
      <c r="D516" s="141">
        <v>1</v>
      </c>
      <c r="E516" s="141">
        <v>1031962</v>
      </c>
      <c r="F516" s="141" t="s">
        <v>199</v>
      </c>
      <c r="G516" s="143">
        <v>6</v>
      </c>
      <c r="H516" s="141" t="s">
        <v>64</v>
      </c>
      <c r="I516" s="142" t="s">
        <v>98</v>
      </c>
      <c r="J516" s="141" t="s">
        <v>99</v>
      </c>
      <c r="K516" s="140" t="s">
        <v>91</v>
      </c>
      <c r="L516" s="140">
        <v>6</v>
      </c>
      <c r="M516" s="142">
        <v>6</v>
      </c>
      <c r="N516">
        <f t="shared" si="1"/>
        <v>1031964</v>
      </c>
    </row>
    <row r="517" spans="1:14" x14ac:dyDescent="0.2">
      <c r="A517" s="141" t="s">
        <v>95</v>
      </c>
      <c r="B517" s="141" t="s">
        <v>96</v>
      </c>
      <c r="C517" s="141">
        <v>126</v>
      </c>
      <c r="D517" s="141">
        <v>2</v>
      </c>
      <c r="E517" s="141">
        <v>1031960</v>
      </c>
      <c r="F517" s="141" t="s">
        <v>200</v>
      </c>
      <c r="G517" s="143">
        <v>12</v>
      </c>
      <c r="H517" s="141" t="s">
        <v>64</v>
      </c>
      <c r="I517" s="142" t="s">
        <v>98</v>
      </c>
      <c r="J517" s="141" t="s">
        <v>99</v>
      </c>
      <c r="K517" s="140" t="s">
        <v>91</v>
      </c>
      <c r="L517" s="140">
        <v>12</v>
      </c>
      <c r="M517" s="142">
        <v>12</v>
      </c>
      <c r="N517">
        <f t="shared" si="1"/>
        <v>1031962</v>
      </c>
    </row>
    <row r="518" spans="1:14" x14ac:dyDescent="0.2">
      <c r="A518" s="141" t="s">
        <v>95</v>
      </c>
      <c r="B518" s="141" t="s">
        <v>96</v>
      </c>
      <c r="C518" s="141">
        <v>126</v>
      </c>
      <c r="D518" s="141">
        <v>2</v>
      </c>
      <c r="E518" s="141">
        <v>892488</v>
      </c>
      <c r="F518" s="141" t="s">
        <v>167</v>
      </c>
      <c r="G518" s="143">
        <v>1</v>
      </c>
      <c r="H518" s="141" t="s">
        <v>64</v>
      </c>
      <c r="I518" s="142" t="s">
        <v>115</v>
      </c>
      <c r="J518" s="141" t="s">
        <v>99</v>
      </c>
      <c r="K518" s="140" t="s">
        <v>91</v>
      </c>
      <c r="L518" s="140">
        <v>1</v>
      </c>
      <c r="M518" s="142">
        <v>1</v>
      </c>
      <c r="N518">
        <f t="shared" si="1"/>
        <v>892490</v>
      </c>
    </row>
    <row r="519" spans="1:14" x14ac:dyDescent="0.2">
      <c r="A519" s="141" t="s">
        <v>95</v>
      </c>
      <c r="B519" s="141" t="s">
        <v>96</v>
      </c>
      <c r="C519" s="141">
        <v>127</v>
      </c>
      <c r="D519" s="141">
        <v>1</v>
      </c>
      <c r="E519" s="141">
        <v>727303</v>
      </c>
      <c r="F519" s="141" t="s">
        <v>201</v>
      </c>
      <c r="G519" s="143">
        <v>12</v>
      </c>
      <c r="H519" s="141" t="s">
        <v>64</v>
      </c>
      <c r="I519" s="142" t="s">
        <v>115</v>
      </c>
      <c r="J519" s="141" t="s">
        <v>99</v>
      </c>
      <c r="K519" s="140" t="s">
        <v>91</v>
      </c>
      <c r="L519" s="140">
        <v>12</v>
      </c>
      <c r="M519" s="142">
        <v>12</v>
      </c>
      <c r="N519">
        <f t="shared" si="1"/>
        <v>727305</v>
      </c>
    </row>
    <row r="520" spans="1:14" x14ac:dyDescent="0.2">
      <c r="A520" s="141" t="s">
        <v>95</v>
      </c>
      <c r="B520" s="141" t="s">
        <v>96</v>
      </c>
      <c r="C520" s="141">
        <v>127</v>
      </c>
      <c r="D520" s="141">
        <v>2</v>
      </c>
      <c r="E520" s="141">
        <v>913119</v>
      </c>
      <c r="F520" s="141" t="s">
        <v>202</v>
      </c>
      <c r="G520" s="143">
        <v>6</v>
      </c>
      <c r="H520" s="141" t="s">
        <v>64</v>
      </c>
      <c r="I520" s="142" t="s">
        <v>115</v>
      </c>
      <c r="J520" s="141" t="s">
        <v>99</v>
      </c>
      <c r="K520" s="140" t="s">
        <v>91</v>
      </c>
      <c r="L520" s="140">
        <v>6</v>
      </c>
      <c r="M520" s="142">
        <v>6</v>
      </c>
      <c r="N520">
        <f t="shared" si="1"/>
        <v>913121</v>
      </c>
    </row>
    <row r="521" spans="1:14" x14ac:dyDescent="0.2">
      <c r="A521" s="141" t="s">
        <v>95</v>
      </c>
      <c r="B521" s="141" t="s">
        <v>96</v>
      </c>
      <c r="C521" s="141">
        <v>127</v>
      </c>
      <c r="D521" s="141">
        <v>3</v>
      </c>
      <c r="E521" s="141">
        <v>998270</v>
      </c>
      <c r="F521" s="141" t="s">
        <v>183</v>
      </c>
      <c r="G521" s="143">
        <v>15</v>
      </c>
      <c r="H521" s="141" t="s">
        <v>64</v>
      </c>
      <c r="I521" s="142" t="s">
        <v>184</v>
      </c>
      <c r="J521" s="141" t="s">
        <v>99</v>
      </c>
      <c r="K521" s="140" t="s">
        <v>91</v>
      </c>
      <c r="L521" s="140">
        <v>15</v>
      </c>
      <c r="M521" s="142">
        <v>15</v>
      </c>
      <c r="N521">
        <f t="shared" si="1"/>
        <v>998272</v>
      </c>
    </row>
    <row r="522" spans="1:14" x14ac:dyDescent="0.2">
      <c r="A522" s="141" t="s">
        <v>95</v>
      </c>
      <c r="B522" s="141" t="s">
        <v>96</v>
      </c>
      <c r="C522" s="141">
        <v>128</v>
      </c>
      <c r="D522" s="141">
        <v>1</v>
      </c>
      <c r="E522" s="141">
        <v>558894</v>
      </c>
      <c r="F522" s="141" t="s">
        <v>203</v>
      </c>
      <c r="G522" s="143">
        <v>6</v>
      </c>
      <c r="H522" s="141" t="s">
        <v>64</v>
      </c>
      <c r="I522" s="142" t="s">
        <v>98</v>
      </c>
      <c r="J522" s="141" t="s">
        <v>99</v>
      </c>
      <c r="K522" s="140" t="s">
        <v>91</v>
      </c>
      <c r="L522" s="140">
        <v>6</v>
      </c>
      <c r="M522" s="142">
        <v>6</v>
      </c>
      <c r="N522">
        <f t="shared" si="1"/>
        <v>558896</v>
      </c>
    </row>
    <row r="523" spans="1:14" x14ac:dyDescent="0.2">
      <c r="A523" s="141" t="s">
        <v>95</v>
      </c>
      <c r="B523" s="141" t="s">
        <v>96</v>
      </c>
      <c r="C523" s="141">
        <v>128</v>
      </c>
      <c r="D523" s="141">
        <v>2</v>
      </c>
      <c r="E523" s="141">
        <v>1031959</v>
      </c>
      <c r="F523" s="141" t="s">
        <v>204</v>
      </c>
      <c r="G523" s="143">
        <v>12</v>
      </c>
      <c r="H523" s="141" t="s">
        <v>64</v>
      </c>
      <c r="I523" s="142" t="s">
        <v>98</v>
      </c>
      <c r="J523" s="141" t="s">
        <v>99</v>
      </c>
      <c r="K523" s="140" t="s">
        <v>91</v>
      </c>
      <c r="L523" s="140">
        <v>12</v>
      </c>
      <c r="M523" s="142">
        <v>12</v>
      </c>
      <c r="N523">
        <f t="shared" si="1"/>
        <v>1031961</v>
      </c>
    </row>
    <row r="524" spans="1:14" x14ac:dyDescent="0.2">
      <c r="A524" s="141" t="s">
        <v>95</v>
      </c>
      <c r="B524" s="141" t="s">
        <v>96</v>
      </c>
      <c r="C524" s="141">
        <v>128</v>
      </c>
      <c r="D524" s="141">
        <v>3</v>
      </c>
      <c r="E524" s="141">
        <v>70128</v>
      </c>
      <c r="F524" s="141" t="s">
        <v>205</v>
      </c>
      <c r="G524" s="143">
        <v>9</v>
      </c>
      <c r="H524" s="141" t="s">
        <v>64</v>
      </c>
      <c r="I524" s="142" t="s">
        <v>115</v>
      </c>
      <c r="J524" s="141" t="s">
        <v>99</v>
      </c>
      <c r="K524" s="140" t="s">
        <v>91</v>
      </c>
      <c r="L524" s="140">
        <v>9</v>
      </c>
      <c r="M524" s="142">
        <v>9</v>
      </c>
      <c r="N524">
        <f t="shared" si="1"/>
        <v>70130</v>
      </c>
    </row>
    <row r="525" spans="1:14" x14ac:dyDescent="0.2">
      <c r="A525" s="141" t="s">
        <v>95</v>
      </c>
      <c r="B525" s="141" t="s">
        <v>96</v>
      </c>
      <c r="C525" s="141">
        <v>128</v>
      </c>
      <c r="D525" s="141">
        <v>3</v>
      </c>
      <c r="E525" s="141">
        <v>750562004</v>
      </c>
      <c r="F525" s="141" t="s">
        <v>206</v>
      </c>
      <c r="G525" s="143">
        <v>10</v>
      </c>
      <c r="H525" s="141" t="s">
        <v>64</v>
      </c>
      <c r="I525" s="142" t="s">
        <v>184</v>
      </c>
      <c r="J525" s="141" t="s">
        <v>99</v>
      </c>
      <c r="K525" s="140" t="s">
        <v>91</v>
      </c>
      <c r="L525" s="140">
        <v>10</v>
      </c>
      <c r="M525" s="142">
        <v>10</v>
      </c>
      <c r="N525">
        <f t="shared" si="1"/>
        <v>750562006</v>
      </c>
    </row>
    <row r="526" spans="1:14" x14ac:dyDescent="0.2">
      <c r="A526" s="141" t="s">
        <v>95</v>
      </c>
      <c r="B526" s="141" t="s">
        <v>96</v>
      </c>
      <c r="C526" s="141">
        <v>129</v>
      </c>
      <c r="D526" s="141">
        <v>1</v>
      </c>
      <c r="E526" s="141">
        <v>735373004</v>
      </c>
      <c r="F526" s="141" t="s">
        <v>207</v>
      </c>
      <c r="G526" s="143">
        <v>20</v>
      </c>
      <c r="H526" s="141" t="s">
        <v>64</v>
      </c>
      <c r="I526" s="142" t="s">
        <v>113</v>
      </c>
      <c r="J526" s="141" t="s">
        <v>99</v>
      </c>
      <c r="K526" s="140" t="s">
        <v>91</v>
      </c>
      <c r="L526" s="140">
        <v>20</v>
      </c>
      <c r="M526" s="142">
        <v>20</v>
      </c>
      <c r="N526">
        <f t="shared" si="1"/>
        <v>735373006</v>
      </c>
    </row>
    <row r="527" spans="1:14" x14ac:dyDescent="0.2">
      <c r="A527" s="141" t="s">
        <v>95</v>
      </c>
      <c r="B527" s="141" t="s">
        <v>96</v>
      </c>
      <c r="C527" s="141">
        <v>129</v>
      </c>
      <c r="D527" s="141">
        <v>2</v>
      </c>
      <c r="E527" s="141">
        <v>342610</v>
      </c>
      <c r="F527" s="141" t="s">
        <v>126</v>
      </c>
      <c r="G527" s="143">
        <v>4</v>
      </c>
      <c r="H527" s="141" t="s">
        <v>64</v>
      </c>
      <c r="I527" s="142" t="s">
        <v>113</v>
      </c>
      <c r="J527" s="141" t="s">
        <v>99</v>
      </c>
      <c r="K527" s="140" t="s">
        <v>91</v>
      </c>
      <c r="L527" s="140">
        <v>4</v>
      </c>
      <c r="M527" s="142">
        <v>4</v>
      </c>
      <c r="N527">
        <f t="shared" si="1"/>
        <v>342612</v>
      </c>
    </row>
    <row r="528" spans="1:14" x14ac:dyDescent="0.2">
      <c r="A528" s="141" t="s">
        <v>95</v>
      </c>
      <c r="B528" s="141" t="s">
        <v>96</v>
      </c>
      <c r="C528" s="141">
        <v>129</v>
      </c>
      <c r="D528" s="141">
        <v>3</v>
      </c>
      <c r="E528" s="141">
        <v>789728</v>
      </c>
      <c r="F528" s="141" t="s">
        <v>208</v>
      </c>
      <c r="G528" s="143">
        <v>11</v>
      </c>
      <c r="H528" s="141" t="s">
        <v>64</v>
      </c>
      <c r="I528" s="142" t="s">
        <v>98</v>
      </c>
      <c r="J528" s="141" t="s">
        <v>99</v>
      </c>
      <c r="K528" s="140" t="s">
        <v>91</v>
      </c>
      <c r="L528" s="140">
        <v>11</v>
      </c>
      <c r="M528" s="142">
        <v>11</v>
      </c>
      <c r="N528">
        <f t="shared" si="1"/>
        <v>789730</v>
      </c>
    </row>
    <row r="529" spans="1:14" x14ac:dyDescent="0.2">
      <c r="A529" s="141" t="s">
        <v>95</v>
      </c>
      <c r="B529" s="141" t="s">
        <v>96</v>
      </c>
      <c r="C529" s="141">
        <v>130</v>
      </c>
      <c r="D529" s="141">
        <v>1</v>
      </c>
      <c r="E529" s="141">
        <v>49463007</v>
      </c>
      <c r="F529" s="141" t="s">
        <v>209</v>
      </c>
      <c r="G529" s="143">
        <v>24</v>
      </c>
      <c r="H529" s="141" t="s">
        <v>64</v>
      </c>
      <c r="I529" s="142" t="s">
        <v>115</v>
      </c>
      <c r="J529" s="141" t="s">
        <v>99</v>
      </c>
      <c r="K529" s="140" t="s">
        <v>91</v>
      </c>
      <c r="L529" s="140">
        <v>24</v>
      </c>
      <c r="M529" s="142">
        <v>24</v>
      </c>
      <c r="N529">
        <f t="shared" si="1"/>
        <v>49463009</v>
      </c>
    </row>
    <row r="530" spans="1:14" x14ac:dyDescent="0.2">
      <c r="A530" s="141" t="s">
        <v>95</v>
      </c>
      <c r="B530" s="141" t="s">
        <v>96</v>
      </c>
      <c r="C530" s="141">
        <v>130</v>
      </c>
      <c r="D530" s="141">
        <v>1</v>
      </c>
      <c r="E530" s="141">
        <v>735373006</v>
      </c>
      <c r="F530" s="141" t="s">
        <v>210</v>
      </c>
      <c r="G530" s="143">
        <v>4</v>
      </c>
      <c r="H530" s="141" t="s">
        <v>64</v>
      </c>
      <c r="I530" s="142" t="s">
        <v>113</v>
      </c>
      <c r="J530" s="141" t="s">
        <v>99</v>
      </c>
      <c r="K530" s="140" t="s">
        <v>91</v>
      </c>
      <c r="L530" s="140">
        <v>4</v>
      </c>
      <c r="M530" s="142">
        <v>4</v>
      </c>
      <c r="N530">
        <f t="shared" si="1"/>
        <v>735373008</v>
      </c>
    </row>
    <row r="531" spans="1:14" x14ac:dyDescent="0.2">
      <c r="A531" s="141" t="s">
        <v>95</v>
      </c>
      <c r="B531" s="141" t="s">
        <v>96</v>
      </c>
      <c r="C531" s="141">
        <v>130</v>
      </c>
      <c r="D531" s="141">
        <v>2</v>
      </c>
      <c r="E531" s="141">
        <v>562745</v>
      </c>
      <c r="F531" s="141" t="s">
        <v>211</v>
      </c>
      <c r="G531" s="143">
        <v>2</v>
      </c>
      <c r="H531" s="141" t="s">
        <v>64</v>
      </c>
      <c r="I531" s="142" t="s">
        <v>212</v>
      </c>
      <c r="J531" s="141" t="s">
        <v>99</v>
      </c>
      <c r="K531" s="140" t="s">
        <v>91</v>
      </c>
      <c r="L531" s="140">
        <v>2</v>
      </c>
      <c r="M531" s="142">
        <v>2</v>
      </c>
      <c r="N531">
        <f t="shared" si="1"/>
        <v>562747</v>
      </c>
    </row>
    <row r="532" spans="1:14" x14ac:dyDescent="0.2">
      <c r="A532" s="141" t="s">
        <v>95</v>
      </c>
      <c r="B532" s="141" t="s">
        <v>96</v>
      </c>
      <c r="C532" s="141">
        <v>130</v>
      </c>
      <c r="D532" s="141">
        <v>2</v>
      </c>
      <c r="E532" s="141">
        <v>735373006</v>
      </c>
      <c r="F532" s="141" t="s">
        <v>210</v>
      </c>
      <c r="G532" s="143">
        <v>8</v>
      </c>
      <c r="H532" s="141" t="s">
        <v>64</v>
      </c>
      <c r="I532" s="142" t="s">
        <v>113</v>
      </c>
      <c r="J532" s="141" t="s">
        <v>99</v>
      </c>
      <c r="K532" s="140" t="s">
        <v>91</v>
      </c>
      <c r="L532" s="140">
        <v>8</v>
      </c>
      <c r="M532" s="142">
        <v>8</v>
      </c>
      <c r="N532">
        <f t="shared" si="1"/>
        <v>735373008</v>
      </c>
    </row>
    <row r="533" spans="1:14" x14ac:dyDescent="0.2">
      <c r="A533" s="141" t="s">
        <v>95</v>
      </c>
      <c r="B533" s="141" t="s">
        <v>96</v>
      </c>
      <c r="C533" s="141">
        <v>130</v>
      </c>
      <c r="D533" s="141">
        <v>3</v>
      </c>
      <c r="E533" s="141">
        <v>4762</v>
      </c>
      <c r="F533" s="141" t="s">
        <v>213</v>
      </c>
      <c r="G533" s="143">
        <v>34</v>
      </c>
      <c r="H533" s="141" t="s">
        <v>64</v>
      </c>
      <c r="I533" s="142" t="s">
        <v>161</v>
      </c>
      <c r="J533" s="141" t="s">
        <v>99</v>
      </c>
      <c r="K533" s="140" t="s">
        <v>91</v>
      </c>
      <c r="L533" s="140">
        <v>34</v>
      </c>
      <c r="M533" s="142">
        <v>34</v>
      </c>
      <c r="N533">
        <f t="shared" si="1"/>
        <v>4764</v>
      </c>
    </row>
    <row r="534" spans="1:14" x14ac:dyDescent="0.2">
      <c r="A534" s="141" t="s">
        <v>95</v>
      </c>
      <c r="B534" s="141" t="s">
        <v>96</v>
      </c>
      <c r="C534" s="141">
        <v>130</v>
      </c>
      <c r="D534" s="141">
        <v>3</v>
      </c>
      <c r="E534" s="141">
        <v>531750</v>
      </c>
      <c r="F534" s="141" t="s">
        <v>214</v>
      </c>
      <c r="G534" s="143">
        <v>6</v>
      </c>
      <c r="H534" s="141" t="s">
        <v>64</v>
      </c>
      <c r="I534" s="142" t="s">
        <v>115</v>
      </c>
      <c r="J534" s="141" t="s">
        <v>99</v>
      </c>
      <c r="K534" s="140" t="s">
        <v>91</v>
      </c>
      <c r="L534" s="140">
        <v>6</v>
      </c>
      <c r="M534" s="142">
        <v>6</v>
      </c>
      <c r="N534">
        <f t="shared" si="1"/>
        <v>531752</v>
      </c>
    </row>
    <row r="535" spans="1:14" x14ac:dyDescent="0.2">
      <c r="A535" s="141" t="s">
        <v>95</v>
      </c>
      <c r="B535" s="141" t="s">
        <v>96</v>
      </c>
      <c r="C535" s="141">
        <v>130</v>
      </c>
      <c r="D535" s="141">
        <v>3</v>
      </c>
      <c r="E535" s="141">
        <v>533047009</v>
      </c>
      <c r="F535" s="141" t="s">
        <v>215</v>
      </c>
      <c r="G535" s="143">
        <v>20</v>
      </c>
      <c r="H535" s="141" t="s">
        <v>64</v>
      </c>
      <c r="I535" s="142" t="s">
        <v>108</v>
      </c>
      <c r="J535" s="141" t="s">
        <v>99</v>
      </c>
      <c r="K535" s="140" t="s">
        <v>91</v>
      </c>
      <c r="L535" s="140">
        <v>20</v>
      </c>
      <c r="M535" s="142">
        <v>20</v>
      </c>
      <c r="N535">
        <f t="shared" si="1"/>
        <v>533047011</v>
      </c>
    </row>
    <row r="536" spans="1:14" x14ac:dyDescent="0.2">
      <c r="A536" s="141" t="s">
        <v>95</v>
      </c>
      <c r="B536" s="141" t="s">
        <v>96</v>
      </c>
      <c r="C536" s="141">
        <v>135</v>
      </c>
      <c r="D536" s="141">
        <v>1</v>
      </c>
      <c r="E536" s="141">
        <v>203747</v>
      </c>
      <c r="F536" s="141" t="s">
        <v>216</v>
      </c>
      <c r="G536" s="143">
        <v>4</v>
      </c>
      <c r="H536" s="141" t="s">
        <v>64</v>
      </c>
      <c r="I536" s="142" t="s">
        <v>115</v>
      </c>
      <c r="J536" s="141" t="s">
        <v>99</v>
      </c>
      <c r="K536" s="140" t="s">
        <v>91</v>
      </c>
      <c r="L536" s="140">
        <v>4</v>
      </c>
      <c r="M536" s="142">
        <v>4</v>
      </c>
      <c r="N536">
        <f t="shared" si="1"/>
        <v>203749</v>
      </c>
    </row>
    <row r="537" spans="1:14" x14ac:dyDescent="0.2">
      <c r="A537" s="141" t="s">
        <v>95</v>
      </c>
      <c r="B537" s="141" t="s">
        <v>96</v>
      </c>
      <c r="C537" s="141">
        <v>135</v>
      </c>
      <c r="D537" s="141">
        <v>1</v>
      </c>
      <c r="E537" s="141">
        <v>4234</v>
      </c>
      <c r="F537" s="141" t="s">
        <v>217</v>
      </c>
      <c r="G537" s="143">
        <v>6</v>
      </c>
      <c r="H537" s="141" t="s">
        <v>64</v>
      </c>
      <c r="I537" s="142" t="s">
        <v>218</v>
      </c>
      <c r="J537" s="141" t="s">
        <v>99</v>
      </c>
      <c r="K537" s="140" t="s">
        <v>91</v>
      </c>
      <c r="L537" s="140">
        <v>6</v>
      </c>
      <c r="M537" s="142">
        <v>6</v>
      </c>
      <c r="N537">
        <f t="shared" si="1"/>
        <v>4236</v>
      </c>
    </row>
    <row r="538" spans="1:14" x14ac:dyDescent="0.2">
      <c r="A538" s="141" t="s">
        <v>95</v>
      </c>
      <c r="B538" s="141" t="s">
        <v>96</v>
      </c>
      <c r="C538" s="141">
        <v>135</v>
      </c>
      <c r="D538" s="141">
        <v>1</v>
      </c>
      <c r="E538" s="141">
        <v>735373004</v>
      </c>
      <c r="F538" s="141" t="s">
        <v>207</v>
      </c>
      <c r="G538" s="143">
        <v>2</v>
      </c>
      <c r="H538" s="141" t="s">
        <v>64</v>
      </c>
      <c r="I538" s="142" t="s">
        <v>113</v>
      </c>
      <c r="J538" s="141" t="s">
        <v>99</v>
      </c>
      <c r="K538" s="140" t="s">
        <v>91</v>
      </c>
      <c r="L538" s="140">
        <v>2</v>
      </c>
      <c r="M538" s="142">
        <v>2</v>
      </c>
      <c r="N538">
        <f t="shared" si="1"/>
        <v>735373006</v>
      </c>
    </row>
    <row r="539" spans="1:14" x14ac:dyDescent="0.2">
      <c r="A539" s="141" t="s">
        <v>95</v>
      </c>
      <c r="B539" s="141" t="s">
        <v>96</v>
      </c>
      <c r="C539" s="141">
        <v>135</v>
      </c>
      <c r="D539" s="141">
        <v>2</v>
      </c>
      <c r="E539" s="141">
        <v>373213</v>
      </c>
      <c r="F539" s="141" t="s">
        <v>219</v>
      </c>
      <c r="G539" s="143">
        <v>2</v>
      </c>
      <c r="H539" s="141" t="s">
        <v>64</v>
      </c>
      <c r="I539" s="142" t="s">
        <v>98</v>
      </c>
      <c r="J539" s="141" t="s">
        <v>99</v>
      </c>
      <c r="K539" s="140" t="s">
        <v>91</v>
      </c>
      <c r="L539" s="140">
        <v>2</v>
      </c>
      <c r="M539" s="142">
        <v>2</v>
      </c>
      <c r="N539">
        <f t="shared" si="1"/>
        <v>373215</v>
      </c>
    </row>
    <row r="540" spans="1:14" x14ac:dyDescent="0.2">
      <c r="A540" s="141" t="s">
        <v>95</v>
      </c>
      <c r="B540" s="141" t="s">
        <v>96</v>
      </c>
      <c r="C540" s="141">
        <v>135</v>
      </c>
      <c r="D540" s="141">
        <v>2</v>
      </c>
      <c r="E540" s="141">
        <v>4727</v>
      </c>
      <c r="F540" s="141" t="s">
        <v>220</v>
      </c>
      <c r="G540" s="143">
        <v>12</v>
      </c>
      <c r="H540" s="141" t="s">
        <v>64</v>
      </c>
      <c r="I540" s="142" t="s">
        <v>221</v>
      </c>
      <c r="J540" s="141" t="s">
        <v>99</v>
      </c>
      <c r="K540" s="140" t="s">
        <v>91</v>
      </c>
      <c r="L540" s="140">
        <v>12</v>
      </c>
      <c r="M540" s="142">
        <v>12</v>
      </c>
      <c r="N540">
        <f t="shared" si="1"/>
        <v>4729</v>
      </c>
    </row>
    <row r="541" spans="1:14" x14ac:dyDescent="0.2">
      <c r="A541" s="141" t="s">
        <v>95</v>
      </c>
      <c r="B541" s="141" t="s">
        <v>96</v>
      </c>
      <c r="C541" s="141">
        <v>136</v>
      </c>
      <c r="D541" s="141">
        <v>2</v>
      </c>
      <c r="E541" s="141">
        <v>143832</v>
      </c>
      <c r="F541" s="141" t="s">
        <v>222</v>
      </c>
      <c r="G541" s="143">
        <v>3</v>
      </c>
      <c r="H541" s="141" t="s">
        <v>64</v>
      </c>
      <c r="I541" s="142" t="s">
        <v>115</v>
      </c>
      <c r="J541" s="141" t="s">
        <v>99</v>
      </c>
      <c r="K541" s="140" t="s">
        <v>91</v>
      </c>
      <c r="L541" s="140">
        <v>3</v>
      </c>
      <c r="M541" s="142">
        <v>3</v>
      </c>
      <c r="N541">
        <f t="shared" si="1"/>
        <v>143834</v>
      </c>
    </row>
    <row r="542" spans="1:14" x14ac:dyDescent="0.2">
      <c r="A542" s="141" t="s">
        <v>95</v>
      </c>
      <c r="B542" s="141" t="s">
        <v>96</v>
      </c>
      <c r="C542" s="141">
        <v>136</v>
      </c>
      <c r="D542" s="141">
        <v>2</v>
      </c>
      <c r="E542" s="141">
        <v>567794</v>
      </c>
      <c r="F542" s="141" t="s">
        <v>223</v>
      </c>
      <c r="G542" s="143">
        <v>13</v>
      </c>
      <c r="H542" s="141" t="s">
        <v>64</v>
      </c>
      <c r="I542" s="142" t="s">
        <v>184</v>
      </c>
      <c r="J542" s="141" t="s">
        <v>99</v>
      </c>
      <c r="K542" s="140" t="s">
        <v>91</v>
      </c>
      <c r="L542" s="140">
        <v>13</v>
      </c>
      <c r="M542" s="142">
        <v>13</v>
      </c>
      <c r="N542">
        <f t="shared" si="1"/>
        <v>567796</v>
      </c>
    </row>
    <row r="543" spans="1:14" x14ac:dyDescent="0.2">
      <c r="A543" s="141" t="s">
        <v>95</v>
      </c>
      <c r="B543" s="141" t="s">
        <v>96</v>
      </c>
      <c r="C543" s="141">
        <v>136</v>
      </c>
      <c r="D543" s="141">
        <v>2</v>
      </c>
      <c r="E543" s="141">
        <v>735373005</v>
      </c>
      <c r="F543" s="141" t="s">
        <v>224</v>
      </c>
      <c r="G543" s="143">
        <v>3</v>
      </c>
      <c r="H543" s="141" t="s">
        <v>64</v>
      </c>
      <c r="I543" s="142" t="s">
        <v>113</v>
      </c>
      <c r="J543" s="141" t="s">
        <v>99</v>
      </c>
      <c r="K543" s="140" t="s">
        <v>91</v>
      </c>
      <c r="L543" s="140">
        <v>3</v>
      </c>
      <c r="M543" s="142">
        <v>3</v>
      </c>
      <c r="N543">
        <f t="shared" si="1"/>
        <v>735373007</v>
      </c>
    </row>
    <row r="544" spans="1:14" x14ac:dyDescent="0.2">
      <c r="A544" s="141" t="s">
        <v>95</v>
      </c>
      <c r="B544" s="141" t="s">
        <v>96</v>
      </c>
      <c r="C544" s="141">
        <v>136</v>
      </c>
      <c r="D544" s="141">
        <v>3</v>
      </c>
      <c r="E544" s="141">
        <v>374080</v>
      </c>
      <c r="F544" s="141" t="s">
        <v>225</v>
      </c>
      <c r="G544" s="143">
        <v>10</v>
      </c>
      <c r="H544" s="141" t="s">
        <v>64</v>
      </c>
      <c r="I544" s="142" t="s">
        <v>212</v>
      </c>
      <c r="J544" s="141" t="s">
        <v>99</v>
      </c>
      <c r="K544" s="140" t="s">
        <v>91</v>
      </c>
      <c r="L544" s="140">
        <v>10</v>
      </c>
      <c r="M544" s="142">
        <v>10</v>
      </c>
      <c r="N544">
        <f t="shared" si="1"/>
        <v>374082</v>
      </c>
    </row>
    <row r="545" spans="1:14" x14ac:dyDescent="0.2">
      <c r="A545" s="141" t="s">
        <v>95</v>
      </c>
      <c r="B545" s="141" t="s">
        <v>96</v>
      </c>
      <c r="C545" s="141">
        <v>136</v>
      </c>
      <c r="D545" s="141">
        <v>3</v>
      </c>
      <c r="E545" s="141">
        <v>4766</v>
      </c>
      <c r="F545" s="141" t="s">
        <v>226</v>
      </c>
      <c r="G545" s="143">
        <v>13</v>
      </c>
      <c r="H545" s="141" t="s">
        <v>64</v>
      </c>
      <c r="I545" s="142" t="s">
        <v>161</v>
      </c>
      <c r="J545" s="141" t="s">
        <v>99</v>
      </c>
      <c r="K545" s="140" t="s">
        <v>91</v>
      </c>
      <c r="L545" s="140">
        <v>13</v>
      </c>
      <c r="M545" s="142">
        <v>13</v>
      </c>
      <c r="N545">
        <f t="shared" si="1"/>
        <v>4768</v>
      </c>
    </row>
    <row r="546" spans="1:14" x14ac:dyDescent="0.2">
      <c r="A546" s="141" t="s">
        <v>95</v>
      </c>
      <c r="B546" s="141" t="s">
        <v>96</v>
      </c>
      <c r="C546" s="141">
        <v>136</v>
      </c>
      <c r="D546" s="141">
        <v>3</v>
      </c>
      <c r="E546" s="141">
        <v>768637004</v>
      </c>
      <c r="F546" s="141" t="s">
        <v>227</v>
      </c>
      <c r="G546" s="143">
        <v>12</v>
      </c>
      <c r="H546" s="141" t="s">
        <v>64</v>
      </c>
      <c r="I546" s="142" t="s">
        <v>98</v>
      </c>
      <c r="J546" s="141" t="s">
        <v>99</v>
      </c>
      <c r="K546" s="140" t="s">
        <v>91</v>
      </c>
      <c r="L546" s="140">
        <v>12</v>
      </c>
      <c r="M546" s="142">
        <v>12</v>
      </c>
      <c r="N546">
        <f t="shared" si="1"/>
        <v>768637006</v>
      </c>
    </row>
    <row r="547" spans="1:14" x14ac:dyDescent="0.2">
      <c r="A547" s="141" t="s">
        <v>95</v>
      </c>
      <c r="B547" s="141" t="s">
        <v>96</v>
      </c>
      <c r="C547" s="141">
        <v>136</v>
      </c>
      <c r="D547" s="141">
        <v>3</v>
      </c>
      <c r="E547" s="141">
        <v>789729</v>
      </c>
      <c r="F547" s="141" t="s">
        <v>228</v>
      </c>
      <c r="G547" s="143">
        <v>2</v>
      </c>
      <c r="H547" s="141" t="s">
        <v>64</v>
      </c>
      <c r="I547" s="142" t="s">
        <v>98</v>
      </c>
      <c r="J547" s="141" t="s">
        <v>99</v>
      </c>
      <c r="K547" s="140" t="s">
        <v>91</v>
      </c>
      <c r="L547" s="140">
        <v>2</v>
      </c>
      <c r="M547" s="142">
        <v>2</v>
      </c>
      <c r="N547">
        <f t="shared" si="1"/>
        <v>789731</v>
      </c>
    </row>
    <row r="548" spans="1:14" x14ac:dyDescent="0.2">
      <c r="A548" s="141" t="s">
        <v>95</v>
      </c>
      <c r="B548" s="141" t="s">
        <v>96</v>
      </c>
      <c r="C548" s="141">
        <v>137</v>
      </c>
      <c r="D548" s="141">
        <v>1</v>
      </c>
      <c r="E548" s="141">
        <v>4234</v>
      </c>
      <c r="F548" s="141" t="s">
        <v>217</v>
      </c>
      <c r="G548" s="143">
        <v>19</v>
      </c>
      <c r="H548" s="141" t="s">
        <v>64</v>
      </c>
      <c r="I548" s="142" t="s">
        <v>218</v>
      </c>
      <c r="J548" s="141" t="s">
        <v>99</v>
      </c>
      <c r="K548" s="140" t="s">
        <v>91</v>
      </c>
      <c r="L548" s="140">
        <v>19</v>
      </c>
      <c r="M548" s="142">
        <v>19</v>
      </c>
      <c r="N548">
        <f t="shared" si="1"/>
        <v>4236</v>
      </c>
    </row>
    <row r="549" spans="1:14" x14ac:dyDescent="0.2">
      <c r="A549" s="141" t="s">
        <v>95</v>
      </c>
      <c r="B549" s="141" t="s">
        <v>96</v>
      </c>
      <c r="C549" s="141">
        <v>137</v>
      </c>
      <c r="D549" s="141">
        <v>1</v>
      </c>
      <c r="E549" s="141">
        <v>735373005</v>
      </c>
      <c r="F549" s="141" t="s">
        <v>224</v>
      </c>
      <c r="G549" s="143">
        <v>4</v>
      </c>
      <c r="H549" s="141" t="s">
        <v>64</v>
      </c>
      <c r="I549" s="142" t="s">
        <v>113</v>
      </c>
      <c r="J549" s="141" t="s">
        <v>99</v>
      </c>
      <c r="K549" s="140" t="s">
        <v>91</v>
      </c>
      <c r="L549" s="140">
        <v>4</v>
      </c>
      <c r="M549" s="142">
        <v>4</v>
      </c>
      <c r="N549">
        <f t="shared" si="1"/>
        <v>735373007</v>
      </c>
    </row>
    <row r="550" spans="1:14" x14ac:dyDescent="0.2">
      <c r="A550" s="141" t="s">
        <v>95</v>
      </c>
      <c r="B550" s="141" t="s">
        <v>96</v>
      </c>
      <c r="C550" s="141">
        <v>137</v>
      </c>
      <c r="D550" s="141">
        <v>3</v>
      </c>
      <c r="E550" s="141">
        <v>1024539</v>
      </c>
      <c r="F550" s="141" t="s">
        <v>229</v>
      </c>
      <c r="G550" s="143">
        <v>1</v>
      </c>
      <c r="H550" s="141" t="s">
        <v>64</v>
      </c>
      <c r="I550" s="142" t="s">
        <v>108</v>
      </c>
      <c r="J550" s="141" t="s">
        <v>99</v>
      </c>
      <c r="K550" s="140" t="s">
        <v>91</v>
      </c>
      <c r="L550" s="140">
        <v>1</v>
      </c>
      <c r="M550" s="142">
        <v>1</v>
      </c>
      <c r="N550">
        <f t="shared" si="1"/>
        <v>1024541</v>
      </c>
    </row>
    <row r="551" spans="1:14" x14ac:dyDescent="0.2">
      <c r="A551" s="141" t="s">
        <v>95</v>
      </c>
      <c r="B551" s="141" t="s">
        <v>96</v>
      </c>
      <c r="C551" s="141">
        <v>137</v>
      </c>
      <c r="D551" s="141">
        <v>3</v>
      </c>
      <c r="E551" s="141">
        <v>464459</v>
      </c>
      <c r="F551" s="141" t="s">
        <v>230</v>
      </c>
      <c r="G551" s="143">
        <v>3</v>
      </c>
      <c r="H551" s="141" t="s">
        <v>64</v>
      </c>
      <c r="I551" s="142" t="s">
        <v>184</v>
      </c>
      <c r="J551" s="141" t="s">
        <v>99</v>
      </c>
      <c r="K551" s="140" t="s">
        <v>91</v>
      </c>
      <c r="L551" s="140">
        <v>3</v>
      </c>
      <c r="M551" s="142">
        <v>3</v>
      </c>
      <c r="N551">
        <f t="shared" si="1"/>
        <v>464461</v>
      </c>
    </row>
    <row r="552" spans="1:14" x14ac:dyDescent="0.2">
      <c r="A552" s="141" t="s">
        <v>95</v>
      </c>
      <c r="B552" s="141" t="s">
        <v>96</v>
      </c>
      <c r="C552" s="141">
        <v>137</v>
      </c>
      <c r="D552" s="141">
        <v>3</v>
      </c>
      <c r="E552" s="141">
        <v>49463009</v>
      </c>
      <c r="F552" s="141" t="s">
        <v>231</v>
      </c>
      <c r="G552" s="143">
        <v>9</v>
      </c>
      <c r="H552" s="141" t="s">
        <v>64</v>
      </c>
      <c r="I552" s="142" t="s">
        <v>115</v>
      </c>
      <c r="J552" s="141" t="s">
        <v>99</v>
      </c>
      <c r="K552" s="140" t="s">
        <v>91</v>
      </c>
      <c r="L552" s="140">
        <v>9</v>
      </c>
      <c r="M552" s="142">
        <v>9</v>
      </c>
      <c r="N552">
        <f t="shared" ref="N552:N615" si="2">E552+2</f>
        <v>49463011</v>
      </c>
    </row>
    <row r="553" spans="1:14" x14ac:dyDescent="0.2">
      <c r="A553" s="141" t="s">
        <v>95</v>
      </c>
      <c r="B553" s="141" t="s">
        <v>96</v>
      </c>
      <c r="C553" s="141">
        <v>137</v>
      </c>
      <c r="D553" s="141">
        <v>3</v>
      </c>
      <c r="E553" s="141">
        <v>954239006</v>
      </c>
      <c r="F553" s="141" t="s">
        <v>232</v>
      </c>
      <c r="G553" s="143">
        <v>2</v>
      </c>
      <c r="H553" s="141" t="s">
        <v>64</v>
      </c>
      <c r="I553" s="142" t="s">
        <v>233</v>
      </c>
      <c r="J553" s="141" t="s">
        <v>99</v>
      </c>
      <c r="K553" s="140" t="s">
        <v>91</v>
      </c>
      <c r="L553" s="140">
        <v>2</v>
      </c>
      <c r="M553" s="142">
        <v>2</v>
      </c>
      <c r="N553">
        <f t="shared" si="2"/>
        <v>954239008</v>
      </c>
    </row>
    <row r="554" spans="1:14" x14ac:dyDescent="0.2">
      <c r="A554" s="141" t="s">
        <v>95</v>
      </c>
      <c r="B554" s="141" t="s">
        <v>96</v>
      </c>
      <c r="C554" s="141">
        <v>138</v>
      </c>
      <c r="D554" s="141">
        <v>1</v>
      </c>
      <c r="E554" s="141">
        <v>115547</v>
      </c>
      <c r="F554" s="141" t="s">
        <v>234</v>
      </c>
      <c r="G554" s="143">
        <v>18</v>
      </c>
      <c r="H554" s="141" t="s">
        <v>64</v>
      </c>
      <c r="I554" s="142" t="s">
        <v>98</v>
      </c>
      <c r="J554" s="141" t="s">
        <v>99</v>
      </c>
      <c r="K554" s="140" t="s">
        <v>91</v>
      </c>
      <c r="L554" s="140">
        <v>18</v>
      </c>
      <c r="M554" s="142">
        <v>18</v>
      </c>
      <c r="N554">
        <f t="shared" si="2"/>
        <v>115549</v>
      </c>
    </row>
    <row r="555" spans="1:14" x14ac:dyDescent="0.2">
      <c r="A555" s="141" t="s">
        <v>95</v>
      </c>
      <c r="B555" s="141" t="s">
        <v>96</v>
      </c>
      <c r="C555" s="141">
        <v>138</v>
      </c>
      <c r="D555" s="141">
        <v>1</v>
      </c>
      <c r="E555" s="141">
        <v>4260</v>
      </c>
      <c r="F555" s="141" t="s">
        <v>235</v>
      </c>
      <c r="G555" s="143">
        <v>12</v>
      </c>
      <c r="H555" s="141" t="s">
        <v>64</v>
      </c>
      <c r="I555" s="142" t="s">
        <v>236</v>
      </c>
      <c r="J555" s="141" t="s">
        <v>135</v>
      </c>
      <c r="K555" s="140" t="s">
        <v>91</v>
      </c>
      <c r="L555" s="140">
        <v>12</v>
      </c>
      <c r="M555" s="142">
        <v>12</v>
      </c>
      <c r="N555">
        <f t="shared" si="2"/>
        <v>4262</v>
      </c>
    </row>
    <row r="556" spans="1:14" x14ac:dyDescent="0.2">
      <c r="A556" s="141" t="s">
        <v>95</v>
      </c>
      <c r="B556" s="141" t="s">
        <v>96</v>
      </c>
      <c r="C556" s="141">
        <v>138</v>
      </c>
      <c r="D556" s="141">
        <v>1</v>
      </c>
      <c r="E556" s="141">
        <v>787639</v>
      </c>
      <c r="F556" s="141" t="s">
        <v>237</v>
      </c>
      <c r="G556" s="143">
        <v>6</v>
      </c>
      <c r="H556" s="141" t="s">
        <v>64</v>
      </c>
      <c r="I556" s="142" t="s">
        <v>164</v>
      </c>
      <c r="J556" s="141" t="s">
        <v>99</v>
      </c>
      <c r="K556" s="140" t="s">
        <v>91</v>
      </c>
      <c r="L556" s="140">
        <v>6</v>
      </c>
      <c r="M556" s="142">
        <v>6</v>
      </c>
      <c r="N556">
        <f t="shared" si="2"/>
        <v>787641</v>
      </c>
    </row>
    <row r="557" spans="1:14" x14ac:dyDescent="0.2">
      <c r="A557" s="141" t="s">
        <v>95</v>
      </c>
      <c r="B557" s="141" t="s">
        <v>96</v>
      </c>
      <c r="C557" s="141">
        <v>138</v>
      </c>
      <c r="D557" s="141">
        <v>2</v>
      </c>
      <c r="E557" s="141">
        <v>4262</v>
      </c>
      <c r="F557" s="141" t="s">
        <v>238</v>
      </c>
      <c r="G557" s="143">
        <v>20</v>
      </c>
      <c r="H557" s="141" t="s">
        <v>64</v>
      </c>
      <c r="I557" s="142" t="s">
        <v>239</v>
      </c>
      <c r="J557" s="141" t="s">
        <v>135</v>
      </c>
      <c r="K557" s="140" t="s">
        <v>91</v>
      </c>
      <c r="L557" s="140">
        <v>20</v>
      </c>
      <c r="M557" s="142">
        <v>20</v>
      </c>
      <c r="N557">
        <f t="shared" si="2"/>
        <v>4264</v>
      </c>
    </row>
    <row r="558" spans="1:14" x14ac:dyDescent="0.2">
      <c r="A558" s="141" t="s">
        <v>95</v>
      </c>
      <c r="B558" s="141" t="s">
        <v>96</v>
      </c>
      <c r="C558" s="141">
        <v>138</v>
      </c>
      <c r="D558" s="141">
        <v>3</v>
      </c>
      <c r="E558" s="141">
        <v>1024538</v>
      </c>
      <c r="F558" s="141" t="s">
        <v>240</v>
      </c>
      <c r="G558" s="143">
        <v>32</v>
      </c>
      <c r="H558" s="141" t="s">
        <v>64</v>
      </c>
      <c r="I558" s="142" t="s">
        <v>108</v>
      </c>
      <c r="J558" s="141" t="s">
        <v>99</v>
      </c>
      <c r="K558" s="140" t="s">
        <v>91</v>
      </c>
      <c r="L558" s="140">
        <v>32</v>
      </c>
      <c r="M558" s="142">
        <v>32</v>
      </c>
      <c r="N558">
        <f t="shared" si="2"/>
        <v>1024540</v>
      </c>
    </row>
    <row r="559" spans="1:14" x14ac:dyDescent="0.2">
      <c r="A559" s="141" t="s">
        <v>95</v>
      </c>
      <c r="B559" s="141" t="s">
        <v>96</v>
      </c>
      <c r="C559" s="141">
        <v>138</v>
      </c>
      <c r="D559" s="141">
        <v>3</v>
      </c>
      <c r="E559" s="141">
        <v>374079</v>
      </c>
      <c r="F559" s="141" t="s">
        <v>241</v>
      </c>
      <c r="G559" s="143">
        <v>5</v>
      </c>
      <c r="H559" s="141" t="s">
        <v>64</v>
      </c>
      <c r="I559" s="142" t="s">
        <v>212</v>
      </c>
      <c r="J559" s="141" t="s">
        <v>99</v>
      </c>
      <c r="K559" s="140" t="s">
        <v>91</v>
      </c>
      <c r="L559" s="140">
        <v>5</v>
      </c>
      <c r="M559" s="142">
        <v>5</v>
      </c>
      <c r="N559">
        <f t="shared" si="2"/>
        <v>374081</v>
      </c>
    </row>
    <row r="560" spans="1:14" x14ac:dyDescent="0.2">
      <c r="A560" s="141" t="s">
        <v>95</v>
      </c>
      <c r="B560" s="141" t="s">
        <v>96</v>
      </c>
      <c r="C560" s="141">
        <v>143</v>
      </c>
      <c r="D560" s="141">
        <v>1</v>
      </c>
      <c r="E560" s="141">
        <v>62653</v>
      </c>
      <c r="F560" s="141" t="s">
        <v>242</v>
      </c>
      <c r="G560" s="143">
        <v>6</v>
      </c>
      <c r="H560" s="141" t="s">
        <v>64</v>
      </c>
      <c r="I560" s="142" t="s">
        <v>110</v>
      </c>
      <c r="J560" s="141" t="s">
        <v>135</v>
      </c>
      <c r="K560" s="140" t="s">
        <v>91</v>
      </c>
      <c r="L560" s="140">
        <v>6</v>
      </c>
      <c r="M560" s="142">
        <v>6</v>
      </c>
      <c r="N560">
        <f t="shared" si="2"/>
        <v>62655</v>
      </c>
    </row>
    <row r="561" spans="1:14" x14ac:dyDescent="0.2">
      <c r="A561" s="141" t="s">
        <v>95</v>
      </c>
      <c r="B561" s="141" t="s">
        <v>96</v>
      </c>
      <c r="C561" s="141">
        <v>143</v>
      </c>
      <c r="D561" s="141">
        <v>1</v>
      </c>
      <c r="E561" s="141">
        <v>754395</v>
      </c>
      <c r="F561" s="141" t="s">
        <v>243</v>
      </c>
      <c r="G561" s="143">
        <v>2</v>
      </c>
      <c r="H561" s="141" t="s">
        <v>64</v>
      </c>
      <c r="I561" s="142" t="s">
        <v>244</v>
      </c>
      <c r="J561" s="141" t="s">
        <v>99</v>
      </c>
      <c r="K561" s="140" t="s">
        <v>91</v>
      </c>
      <c r="L561" s="140">
        <v>2</v>
      </c>
      <c r="M561" s="142">
        <v>2</v>
      </c>
      <c r="N561">
        <f t="shared" si="2"/>
        <v>754397</v>
      </c>
    </row>
    <row r="562" spans="1:14" x14ac:dyDescent="0.2">
      <c r="A562" s="141" t="s">
        <v>95</v>
      </c>
      <c r="B562" s="141" t="s">
        <v>96</v>
      </c>
      <c r="C562" s="141">
        <v>143</v>
      </c>
      <c r="D562" s="141">
        <v>2</v>
      </c>
      <c r="E562" s="141">
        <v>716772</v>
      </c>
      <c r="F562" s="141" t="s">
        <v>245</v>
      </c>
      <c r="G562" s="143">
        <v>56</v>
      </c>
      <c r="H562" s="141" t="s">
        <v>64</v>
      </c>
      <c r="I562" s="142" t="s">
        <v>246</v>
      </c>
      <c r="J562" s="141" t="s">
        <v>99</v>
      </c>
      <c r="K562" s="140" t="s">
        <v>91</v>
      </c>
      <c r="L562" s="140">
        <v>56</v>
      </c>
      <c r="M562" s="142">
        <v>56</v>
      </c>
      <c r="N562">
        <f t="shared" si="2"/>
        <v>716774</v>
      </c>
    </row>
    <row r="563" spans="1:14" x14ac:dyDescent="0.2">
      <c r="A563" s="141" t="s">
        <v>95</v>
      </c>
      <c r="B563" s="141" t="s">
        <v>96</v>
      </c>
      <c r="C563" s="141">
        <v>143</v>
      </c>
      <c r="D563" s="141">
        <v>2</v>
      </c>
      <c r="E563" s="141">
        <v>91048</v>
      </c>
      <c r="F563" s="141" t="s">
        <v>139</v>
      </c>
      <c r="G563" s="143">
        <v>47</v>
      </c>
      <c r="H563" s="141" t="s">
        <v>64</v>
      </c>
      <c r="I563" s="142" t="s">
        <v>140</v>
      </c>
      <c r="J563" s="141" t="s">
        <v>135</v>
      </c>
      <c r="K563" s="140" t="s">
        <v>91</v>
      </c>
      <c r="L563" s="140">
        <v>47</v>
      </c>
      <c r="M563" s="142">
        <v>47</v>
      </c>
      <c r="N563">
        <f t="shared" si="2"/>
        <v>91050</v>
      </c>
    </row>
    <row r="564" spans="1:14" x14ac:dyDescent="0.2">
      <c r="A564" s="141" t="s">
        <v>95</v>
      </c>
      <c r="B564" s="141" t="s">
        <v>96</v>
      </c>
      <c r="C564" s="141">
        <v>143</v>
      </c>
      <c r="D564" s="141">
        <v>3</v>
      </c>
      <c r="E564" s="141">
        <v>768638006</v>
      </c>
      <c r="F564" s="141" t="s">
        <v>247</v>
      </c>
      <c r="G564" s="143">
        <v>5</v>
      </c>
      <c r="H564" s="141" t="s">
        <v>64</v>
      </c>
      <c r="I564" s="142" t="s">
        <v>212</v>
      </c>
      <c r="J564" s="141" t="s">
        <v>99</v>
      </c>
      <c r="K564" s="140" t="s">
        <v>91</v>
      </c>
      <c r="L564" s="140">
        <v>5</v>
      </c>
      <c r="M564" s="142">
        <v>5</v>
      </c>
      <c r="N564">
        <f t="shared" si="2"/>
        <v>768638008</v>
      </c>
    </row>
    <row r="565" spans="1:14" x14ac:dyDescent="0.2">
      <c r="A565" s="141" t="s">
        <v>95</v>
      </c>
      <c r="B565" s="141" t="s">
        <v>96</v>
      </c>
      <c r="C565" s="141">
        <v>144</v>
      </c>
      <c r="D565" s="141">
        <v>1</v>
      </c>
      <c r="E565" s="141">
        <v>1015689</v>
      </c>
      <c r="F565" s="141" t="s">
        <v>248</v>
      </c>
      <c r="G565" s="143">
        <v>16</v>
      </c>
      <c r="H565" s="141" t="s">
        <v>64</v>
      </c>
      <c r="I565" s="142" t="s">
        <v>98</v>
      </c>
      <c r="J565" s="141" t="s">
        <v>99</v>
      </c>
      <c r="K565" s="140" t="s">
        <v>91</v>
      </c>
      <c r="L565" s="140">
        <v>16</v>
      </c>
      <c r="M565" s="142">
        <v>16</v>
      </c>
      <c r="N565">
        <f t="shared" si="2"/>
        <v>1015691</v>
      </c>
    </row>
    <row r="566" spans="1:14" x14ac:dyDescent="0.2">
      <c r="A566" s="141" t="s">
        <v>95</v>
      </c>
      <c r="B566" s="141" t="s">
        <v>96</v>
      </c>
      <c r="C566" s="141">
        <v>144</v>
      </c>
      <c r="D566" s="141">
        <v>1</v>
      </c>
      <c r="E566" s="141">
        <v>4231</v>
      </c>
      <c r="F566" s="141" t="s">
        <v>249</v>
      </c>
      <c r="G566" s="143">
        <v>16</v>
      </c>
      <c r="H566" s="141" t="s">
        <v>64</v>
      </c>
      <c r="I566" s="142" t="s">
        <v>218</v>
      </c>
      <c r="J566" s="141" t="s">
        <v>99</v>
      </c>
      <c r="K566" s="140" t="s">
        <v>91</v>
      </c>
      <c r="L566" s="140">
        <v>16</v>
      </c>
      <c r="M566" s="142">
        <v>16</v>
      </c>
      <c r="N566">
        <f t="shared" si="2"/>
        <v>4233</v>
      </c>
    </row>
    <row r="567" spans="1:14" x14ac:dyDescent="0.2">
      <c r="A567" s="141" t="s">
        <v>95</v>
      </c>
      <c r="B567" s="141" t="s">
        <v>96</v>
      </c>
      <c r="C567" s="141">
        <v>144</v>
      </c>
      <c r="D567" s="141">
        <v>1</v>
      </c>
      <c r="E567" s="141">
        <v>4260</v>
      </c>
      <c r="F567" s="141" t="s">
        <v>235</v>
      </c>
      <c r="G567" s="143">
        <v>1</v>
      </c>
      <c r="H567" s="141" t="s">
        <v>64</v>
      </c>
      <c r="I567" s="142" t="s">
        <v>236</v>
      </c>
      <c r="J567" s="141" t="s">
        <v>135</v>
      </c>
      <c r="K567" s="140" t="s">
        <v>91</v>
      </c>
      <c r="L567" s="140">
        <v>1</v>
      </c>
      <c r="M567" s="142">
        <v>1</v>
      </c>
      <c r="N567">
        <f t="shared" si="2"/>
        <v>4262</v>
      </c>
    </row>
    <row r="568" spans="1:14" x14ac:dyDescent="0.2">
      <c r="A568" s="141" t="s">
        <v>95</v>
      </c>
      <c r="B568" s="141" t="s">
        <v>96</v>
      </c>
      <c r="C568" s="141">
        <v>144</v>
      </c>
      <c r="D568" s="141">
        <v>1</v>
      </c>
      <c r="E568" s="141">
        <v>452023</v>
      </c>
      <c r="F568" s="141" t="s">
        <v>250</v>
      </c>
      <c r="G568" s="143">
        <v>12</v>
      </c>
      <c r="H568" s="141" t="s">
        <v>64</v>
      </c>
      <c r="I568" s="142" t="s">
        <v>98</v>
      </c>
      <c r="J568" s="141" t="s">
        <v>99</v>
      </c>
      <c r="K568" s="140" t="s">
        <v>91</v>
      </c>
      <c r="L568" s="140">
        <v>12</v>
      </c>
      <c r="M568" s="142">
        <v>12</v>
      </c>
      <c r="N568">
        <f t="shared" si="2"/>
        <v>452025</v>
      </c>
    </row>
    <row r="569" spans="1:14" x14ac:dyDescent="0.2">
      <c r="A569" s="141" t="s">
        <v>95</v>
      </c>
      <c r="B569" s="141" t="s">
        <v>96</v>
      </c>
      <c r="C569" s="141">
        <v>144</v>
      </c>
      <c r="D569" s="141">
        <v>1</v>
      </c>
      <c r="E569" s="141">
        <v>70127</v>
      </c>
      <c r="F569" s="141" t="s">
        <v>251</v>
      </c>
      <c r="G569" s="143">
        <v>6</v>
      </c>
      <c r="H569" s="141" t="s">
        <v>64</v>
      </c>
      <c r="I569" s="142" t="s">
        <v>115</v>
      </c>
      <c r="J569" s="141" t="s">
        <v>99</v>
      </c>
      <c r="K569" s="140" t="s">
        <v>91</v>
      </c>
      <c r="L569" s="140">
        <v>6</v>
      </c>
      <c r="M569" s="142">
        <v>6</v>
      </c>
      <c r="N569">
        <f t="shared" si="2"/>
        <v>70129</v>
      </c>
    </row>
    <row r="570" spans="1:14" x14ac:dyDescent="0.2">
      <c r="A570" s="141" t="s">
        <v>95</v>
      </c>
      <c r="B570" s="141" t="s">
        <v>96</v>
      </c>
      <c r="C570" s="141">
        <v>144</v>
      </c>
      <c r="D570" s="141">
        <v>2</v>
      </c>
      <c r="E570" s="141">
        <v>567793</v>
      </c>
      <c r="F570" s="141" t="s">
        <v>252</v>
      </c>
      <c r="G570" s="143">
        <v>11</v>
      </c>
      <c r="H570" s="141" t="s">
        <v>64</v>
      </c>
      <c r="I570" s="142" t="s">
        <v>184</v>
      </c>
      <c r="J570" s="141" t="s">
        <v>99</v>
      </c>
      <c r="K570" s="140" t="s">
        <v>91</v>
      </c>
      <c r="L570" s="140">
        <v>11</v>
      </c>
      <c r="M570" s="142">
        <v>11</v>
      </c>
      <c r="N570">
        <f t="shared" si="2"/>
        <v>567795</v>
      </c>
    </row>
    <row r="571" spans="1:14" x14ac:dyDescent="0.2">
      <c r="A571" s="141" t="s">
        <v>95</v>
      </c>
      <c r="B571" s="141" t="s">
        <v>96</v>
      </c>
      <c r="C571" s="141">
        <v>144</v>
      </c>
      <c r="D571" s="141">
        <v>2</v>
      </c>
      <c r="E571" s="141">
        <v>735373006</v>
      </c>
      <c r="F571" s="141" t="s">
        <v>210</v>
      </c>
      <c r="G571" s="143">
        <v>1</v>
      </c>
      <c r="H571" s="141" t="s">
        <v>64</v>
      </c>
      <c r="I571" s="142" t="s">
        <v>113</v>
      </c>
      <c r="J571" s="141" t="s">
        <v>99</v>
      </c>
      <c r="K571" s="140" t="s">
        <v>91</v>
      </c>
      <c r="L571" s="140">
        <v>1</v>
      </c>
      <c r="M571" s="142">
        <v>1</v>
      </c>
      <c r="N571">
        <f t="shared" si="2"/>
        <v>735373008</v>
      </c>
    </row>
    <row r="572" spans="1:14" x14ac:dyDescent="0.2">
      <c r="A572" s="141" t="s">
        <v>95</v>
      </c>
      <c r="B572" s="141" t="s">
        <v>96</v>
      </c>
      <c r="C572" s="141">
        <v>144</v>
      </c>
      <c r="D572" s="141">
        <v>3</v>
      </c>
      <c r="E572" s="141">
        <v>3381</v>
      </c>
      <c r="F572" s="141" t="s">
        <v>253</v>
      </c>
      <c r="G572" s="143">
        <v>12</v>
      </c>
      <c r="H572" s="141" t="s">
        <v>64</v>
      </c>
      <c r="I572" s="142" t="s">
        <v>98</v>
      </c>
      <c r="J572" s="141" t="s">
        <v>99</v>
      </c>
      <c r="K572" s="140" t="s">
        <v>91</v>
      </c>
      <c r="L572" s="140">
        <v>12</v>
      </c>
      <c r="M572" s="142">
        <v>12</v>
      </c>
      <c r="N572">
        <f t="shared" si="2"/>
        <v>3383</v>
      </c>
    </row>
    <row r="573" spans="1:14" x14ac:dyDescent="0.2">
      <c r="A573" s="141" t="s">
        <v>95</v>
      </c>
      <c r="B573" s="141" t="s">
        <v>96</v>
      </c>
      <c r="C573" s="141">
        <v>144</v>
      </c>
      <c r="D573" s="141">
        <v>3</v>
      </c>
      <c r="E573" s="141">
        <v>373452</v>
      </c>
      <c r="F573" s="141" t="s">
        <v>254</v>
      </c>
      <c r="G573" s="143">
        <v>10</v>
      </c>
      <c r="H573" s="141" t="s">
        <v>64</v>
      </c>
      <c r="I573" s="142" t="s">
        <v>212</v>
      </c>
      <c r="J573" s="141" t="s">
        <v>99</v>
      </c>
      <c r="K573" s="140" t="s">
        <v>91</v>
      </c>
      <c r="L573" s="140">
        <v>10</v>
      </c>
      <c r="M573" s="142">
        <v>10</v>
      </c>
      <c r="N573">
        <f t="shared" si="2"/>
        <v>373454</v>
      </c>
    </row>
    <row r="574" spans="1:14" x14ac:dyDescent="0.2">
      <c r="A574" s="141" t="s">
        <v>95</v>
      </c>
      <c r="B574" s="141" t="s">
        <v>96</v>
      </c>
      <c r="C574" s="141">
        <v>144</v>
      </c>
      <c r="D574" s="141">
        <v>3</v>
      </c>
      <c r="E574" s="141">
        <v>4989</v>
      </c>
      <c r="F574" s="141" t="s">
        <v>255</v>
      </c>
      <c r="G574" s="143">
        <v>5</v>
      </c>
      <c r="H574" s="141" t="s">
        <v>64</v>
      </c>
      <c r="I574" s="142" t="s">
        <v>256</v>
      </c>
      <c r="J574" s="141" t="s">
        <v>111</v>
      </c>
      <c r="K574" s="140" t="s">
        <v>91</v>
      </c>
      <c r="L574" s="140">
        <v>5</v>
      </c>
      <c r="M574" s="142">
        <v>5</v>
      </c>
      <c r="N574">
        <f t="shared" si="2"/>
        <v>4991</v>
      </c>
    </row>
    <row r="575" spans="1:14" x14ac:dyDescent="0.2">
      <c r="A575" s="141" t="s">
        <v>95</v>
      </c>
      <c r="B575" s="141" t="s">
        <v>96</v>
      </c>
      <c r="C575" s="141">
        <v>146</v>
      </c>
      <c r="D575" s="141">
        <v>1</v>
      </c>
      <c r="E575" s="141">
        <v>4231</v>
      </c>
      <c r="F575" s="141" t="s">
        <v>249</v>
      </c>
      <c r="G575" s="143">
        <v>13</v>
      </c>
      <c r="H575" s="141" t="s">
        <v>64</v>
      </c>
      <c r="I575" s="142" t="s">
        <v>218</v>
      </c>
      <c r="J575" s="141" t="s">
        <v>99</v>
      </c>
      <c r="K575" s="140" t="s">
        <v>91</v>
      </c>
      <c r="L575" s="140">
        <v>13</v>
      </c>
      <c r="M575" s="142">
        <v>13</v>
      </c>
      <c r="N575">
        <f t="shared" si="2"/>
        <v>4233</v>
      </c>
    </row>
    <row r="576" spans="1:14" x14ac:dyDescent="0.2">
      <c r="A576" s="141" t="s">
        <v>95</v>
      </c>
      <c r="B576" s="141" t="s">
        <v>96</v>
      </c>
      <c r="C576" s="141">
        <v>146</v>
      </c>
      <c r="D576" s="141">
        <v>2</v>
      </c>
      <c r="E576" s="141">
        <v>142480</v>
      </c>
      <c r="F576" s="141" t="s">
        <v>257</v>
      </c>
      <c r="G576" s="143">
        <v>3</v>
      </c>
      <c r="H576" s="141" t="s">
        <v>64</v>
      </c>
      <c r="I576" s="142" t="s">
        <v>110</v>
      </c>
      <c r="J576" s="141" t="s">
        <v>135</v>
      </c>
      <c r="K576" s="140" t="s">
        <v>91</v>
      </c>
      <c r="L576" s="140">
        <v>3</v>
      </c>
      <c r="M576" s="142">
        <v>3</v>
      </c>
      <c r="N576">
        <f t="shared" si="2"/>
        <v>142482</v>
      </c>
    </row>
    <row r="577" spans="1:14" x14ac:dyDescent="0.2">
      <c r="A577" s="141" t="s">
        <v>95</v>
      </c>
      <c r="B577" s="141" t="s">
        <v>96</v>
      </c>
      <c r="C577" s="141">
        <v>146</v>
      </c>
      <c r="D577" s="141">
        <v>2</v>
      </c>
      <c r="E577" s="141">
        <v>143871004</v>
      </c>
      <c r="F577" s="141" t="s">
        <v>258</v>
      </c>
      <c r="G577" s="143">
        <v>9</v>
      </c>
      <c r="H577" s="141" t="s">
        <v>64</v>
      </c>
      <c r="I577" s="142" t="s">
        <v>115</v>
      </c>
      <c r="J577" s="141" t="s">
        <v>99</v>
      </c>
      <c r="K577" s="140" t="s">
        <v>91</v>
      </c>
      <c r="L577" s="140">
        <v>9</v>
      </c>
      <c r="M577" s="142">
        <v>9</v>
      </c>
      <c r="N577">
        <f t="shared" si="2"/>
        <v>143871006</v>
      </c>
    </row>
    <row r="578" spans="1:14" x14ac:dyDescent="0.2">
      <c r="A578" s="141" t="s">
        <v>95</v>
      </c>
      <c r="B578" s="141" t="s">
        <v>96</v>
      </c>
      <c r="C578" s="141">
        <v>146</v>
      </c>
      <c r="D578" s="141">
        <v>2</v>
      </c>
      <c r="E578" s="141">
        <v>719576</v>
      </c>
      <c r="F578" s="141" t="s">
        <v>259</v>
      </c>
      <c r="G578" s="143">
        <v>5</v>
      </c>
      <c r="H578" s="141" t="s">
        <v>64</v>
      </c>
      <c r="I578" s="142" t="s">
        <v>113</v>
      </c>
      <c r="J578" s="141" t="s">
        <v>99</v>
      </c>
      <c r="K578" s="140" t="s">
        <v>91</v>
      </c>
      <c r="L578" s="140">
        <v>5</v>
      </c>
      <c r="M578" s="142">
        <v>5</v>
      </c>
      <c r="N578">
        <f t="shared" si="2"/>
        <v>719578</v>
      </c>
    </row>
    <row r="579" spans="1:14" x14ac:dyDescent="0.2">
      <c r="A579" s="141" t="s">
        <v>95</v>
      </c>
      <c r="B579" s="141" t="s">
        <v>96</v>
      </c>
      <c r="C579" s="141">
        <v>146</v>
      </c>
      <c r="D579" s="141">
        <v>2</v>
      </c>
      <c r="E579" s="141">
        <v>719576</v>
      </c>
      <c r="F579" s="141" t="s">
        <v>259</v>
      </c>
      <c r="G579" s="143">
        <v>12</v>
      </c>
      <c r="H579" s="141" t="s">
        <v>64</v>
      </c>
      <c r="I579" s="142" t="s">
        <v>113</v>
      </c>
      <c r="J579" s="141" t="s">
        <v>99</v>
      </c>
      <c r="K579" s="140" t="s">
        <v>91</v>
      </c>
      <c r="L579" s="140">
        <v>12</v>
      </c>
      <c r="M579" s="142">
        <v>12</v>
      </c>
      <c r="N579">
        <f t="shared" si="2"/>
        <v>719578</v>
      </c>
    </row>
    <row r="580" spans="1:14" x14ac:dyDescent="0.2">
      <c r="A580" s="141" t="s">
        <v>95</v>
      </c>
      <c r="B580" s="141" t="s">
        <v>96</v>
      </c>
      <c r="C580" s="141">
        <v>146</v>
      </c>
      <c r="D580" s="141">
        <v>3</v>
      </c>
      <c r="E580" s="141">
        <v>1024532</v>
      </c>
      <c r="F580" s="141" t="s">
        <v>260</v>
      </c>
      <c r="G580" s="143">
        <v>15</v>
      </c>
      <c r="H580" s="141" t="s">
        <v>64</v>
      </c>
      <c r="I580" s="142" t="s">
        <v>212</v>
      </c>
      <c r="J580" s="141" t="s">
        <v>99</v>
      </c>
      <c r="K580" s="140" t="s">
        <v>91</v>
      </c>
      <c r="L580" s="140">
        <v>15</v>
      </c>
      <c r="M580" s="142">
        <v>15</v>
      </c>
      <c r="N580">
        <f t="shared" si="2"/>
        <v>1024534</v>
      </c>
    </row>
    <row r="581" spans="1:14" x14ac:dyDescent="0.2">
      <c r="A581" s="141" t="s">
        <v>95</v>
      </c>
      <c r="B581" s="141" t="s">
        <v>96</v>
      </c>
      <c r="C581" s="141">
        <v>146</v>
      </c>
      <c r="D581" s="141">
        <v>3</v>
      </c>
      <c r="E581" s="141">
        <v>48223004</v>
      </c>
      <c r="F581" s="141" t="s">
        <v>261</v>
      </c>
      <c r="G581" s="143">
        <v>3</v>
      </c>
      <c r="H581" s="141" t="s">
        <v>64</v>
      </c>
      <c r="I581" s="142" t="s">
        <v>98</v>
      </c>
      <c r="J581" s="141" t="s">
        <v>99</v>
      </c>
      <c r="K581" s="140" t="s">
        <v>91</v>
      </c>
      <c r="L581" s="140">
        <v>3</v>
      </c>
      <c r="M581" s="142">
        <v>3</v>
      </c>
      <c r="N581">
        <f t="shared" si="2"/>
        <v>48223006</v>
      </c>
    </row>
    <row r="582" spans="1:14" x14ac:dyDescent="0.2">
      <c r="A582" s="141" t="s">
        <v>95</v>
      </c>
      <c r="B582" s="141" t="s">
        <v>96</v>
      </c>
      <c r="C582" s="141">
        <v>146</v>
      </c>
      <c r="D582" s="141">
        <v>3</v>
      </c>
      <c r="E582" s="141">
        <v>568245</v>
      </c>
      <c r="F582" s="141" t="s">
        <v>169</v>
      </c>
      <c r="G582" s="143">
        <v>12</v>
      </c>
      <c r="H582" s="141" t="s">
        <v>64</v>
      </c>
      <c r="I582" s="142" t="s">
        <v>115</v>
      </c>
      <c r="J582" s="141" t="s">
        <v>99</v>
      </c>
      <c r="K582" s="140" t="s">
        <v>91</v>
      </c>
      <c r="L582" s="140">
        <v>12</v>
      </c>
      <c r="M582" s="142">
        <v>12</v>
      </c>
      <c r="N582">
        <f t="shared" si="2"/>
        <v>568247</v>
      </c>
    </row>
    <row r="583" spans="1:14" x14ac:dyDescent="0.2">
      <c r="A583" s="141" t="s">
        <v>95</v>
      </c>
      <c r="B583" s="141" t="s">
        <v>96</v>
      </c>
      <c r="C583" s="141">
        <v>152</v>
      </c>
      <c r="D583" s="141">
        <v>1</v>
      </c>
      <c r="E583" s="141">
        <v>508129</v>
      </c>
      <c r="F583" s="141" t="s">
        <v>262</v>
      </c>
      <c r="G583" s="143">
        <v>3</v>
      </c>
      <c r="H583" s="141" t="s">
        <v>64</v>
      </c>
      <c r="I583" s="142" t="s">
        <v>115</v>
      </c>
      <c r="J583" s="141" t="s">
        <v>99</v>
      </c>
      <c r="K583" s="140" t="s">
        <v>91</v>
      </c>
      <c r="L583" s="140">
        <v>3</v>
      </c>
      <c r="M583" s="142">
        <v>3</v>
      </c>
      <c r="N583">
        <f t="shared" si="2"/>
        <v>508131</v>
      </c>
    </row>
    <row r="584" spans="1:14" x14ac:dyDescent="0.2">
      <c r="A584" s="141" t="s">
        <v>95</v>
      </c>
      <c r="B584" s="141" t="s">
        <v>96</v>
      </c>
      <c r="C584" s="141">
        <v>152</v>
      </c>
      <c r="D584" s="141">
        <v>1</v>
      </c>
      <c r="E584" s="141">
        <v>735373004</v>
      </c>
      <c r="F584" s="141" t="s">
        <v>207</v>
      </c>
      <c r="G584" s="143">
        <v>2</v>
      </c>
      <c r="H584" s="141" t="s">
        <v>64</v>
      </c>
      <c r="I584" s="142" t="s">
        <v>113</v>
      </c>
      <c r="J584" s="141" t="s">
        <v>99</v>
      </c>
      <c r="K584" s="140" t="s">
        <v>91</v>
      </c>
      <c r="L584" s="140">
        <v>2</v>
      </c>
      <c r="M584" s="142">
        <v>2</v>
      </c>
      <c r="N584">
        <f t="shared" si="2"/>
        <v>735373006</v>
      </c>
    </row>
    <row r="585" spans="1:14" x14ac:dyDescent="0.2">
      <c r="A585" s="141" t="s">
        <v>95</v>
      </c>
      <c r="B585" s="141" t="s">
        <v>96</v>
      </c>
      <c r="C585" s="141">
        <v>152</v>
      </c>
      <c r="D585" s="141">
        <v>2</v>
      </c>
      <c r="E585" s="141">
        <v>1015689</v>
      </c>
      <c r="F585" s="141" t="s">
        <v>248</v>
      </c>
      <c r="G585" s="143">
        <v>24</v>
      </c>
      <c r="H585" s="141" t="s">
        <v>64</v>
      </c>
      <c r="I585" s="142" t="s">
        <v>98</v>
      </c>
      <c r="J585" s="141" t="s">
        <v>99</v>
      </c>
      <c r="K585" s="140" t="s">
        <v>91</v>
      </c>
      <c r="L585" s="140">
        <v>24</v>
      </c>
      <c r="M585" s="142">
        <v>24</v>
      </c>
      <c r="N585">
        <f t="shared" si="2"/>
        <v>1015691</v>
      </c>
    </row>
    <row r="586" spans="1:14" x14ac:dyDescent="0.2">
      <c r="A586" s="141" t="s">
        <v>95</v>
      </c>
      <c r="B586" s="141" t="s">
        <v>96</v>
      </c>
      <c r="C586" s="141">
        <v>152</v>
      </c>
      <c r="D586" s="141">
        <v>2</v>
      </c>
      <c r="E586" s="141">
        <v>143871005</v>
      </c>
      <c r="F586" s="141" t="s">
        <v>263</v>
      </c>
      <c r="G586" s="143">
        <v>6</v>
      </c>
      <c r="H586" s="141" t="s">
        <v>64</v>
      </c>
      <c r="I586" s="142" t="s">
        <v>115</v>
      </c>
      <c r="J586" s="141" t="s">
        <v>99</v>
      </c>
      <c r="K586" s="140" t="s">
        <v>91</v>
      </c>
      <c r="L586" s="140">
        <v>6</v>
      </c>
      <c r="M586" s="142">
        <v>6</v>
      </c>
      <c r="N586">
        <f t="shared" si="2"/>
        <v>143871007</v>
      </c>
    </row>
    <row r="587" spans="1:14" x14ac:dyDescent="0.2">
      <c r="A587" s="141" t="s">
        <v>95</v>
      </c>
      <c r="B587" s="141" t="s">
        <v>96</v>
      </c>
      <c r="C587" s="141">
        <v>152</v>
      </c>
      <c r="D587" s="141">
        <v>2</v>
      </c>
      <c r="E587" s="141">
        <v>470341</v>
      </c>
      <c r="F587" s="141" t="s">
        <v>264</v>
      </c>
      <c r="G587" s="143">
        <v>1</v>
      </c>
      <c r="H587" s="141" t="s">
        <v>64</v>
      </c>
      <c r="I587" s="142" t="s">
        <v>265</v>
      </c>
      <c r="J587" s="141" t="s">
        <v>99</v>
      </c>
      <c r="K587" s="140" t="s">
        <v>91</v>
      </c>
      <c r="L587" s="140">
        <v>1</v>
      </c>
      <c r="M587" s="142">
        <v>1</v>
      </c>
      <c r="N587">
        <f t="shared" si="2"/>
        <v>470343</v>
      </c>
    </row>
    <row r="588" spans="1:14" x14ac:dyDescent="0.2">
      <c r="A588" s="141" t="s">
        <v>95</v>
      </c>
      <c r="B588" s="141" t="s">
        <v>96</v>
      </c>
      <c r="C588" s="141">
        <v>152</v>
      </c>
      <c r="D588" s="141">
        <v>2</v>
      </c>
      <c r="E588" s="141">
        <v>518476007</v>
      </c>
      <c r="F588" s="141" t="s">
        <v>266</v>
      </c>
      <c r="G588" s="143">
        <v>3</v>
      </c>
      <c r="H588" s="141" t="s">
        <v>64</v>
      </c>
      <c r="I588" s="142" t="s">
        <v>115</v>
      </c>
      <c r="J588" s="141" t="s">
        <v>99</v>
      </c>
      <c r="K588" s="140" t="s">
        <v>91</v>
      </c>
      <c r="L588" s="140">
        <v>3</v>
      </c>
      <c r="M588" s="142">
        <v>3</v>
      </c>
      <c r="N588">
        <f t="shared" si="2"/>
        <v>518476009</v>
      </c>
    </row>
    <row r="589" spans="1:14" x14ac:dyDescent="0.2">
      <c r="A589" s="141" t="s">
        <v>95</v>
      </c>
      <c r="B589" s="141" t="s">
        <v>96</v>
      </c>
      <c r="C589" s="141">
        <v>152</v>
      </c>
      <c r="D589" s="141">
        <v>2</v>
      </c>
      <c r="E589" s="141">
        <v>59505005</v>
      </c>
      <c r="F589" s="141" t="s">
        <v>267</v>
      </c>
      <c r="G589" s="143">
        <v>18</v>
      </c>
      <c r="H589" s="141" t="s">
        <v>64</v>
      </c>
      <c r="I589" s="142" t="s">
        <v>98</v>
      </c>
      <c r="J589" s="141" t="s">
        <v>99</v>
      </c>
      <c r="K589" s="140" t="s">
        <v>91</v>
      </c>
      <c r="L589" s="140">
        <v>18</v>
      </c>
      <c r="M589" s="142">
        <v>18</v>
      </c>
      <c r="N589">
        <f t="shared" si="2"/>
        <v>59505007</v>
      </c>
    </row>
    <row r="590" spans="1:14" x14ac:dyDescent="0.2">
      <c r="A590" s="141" t="s">
        <v>95</v>
      </c>
      <c r="B590" s="141" t="s">
        <v>96</v>
      </c>
      <c r="C590" s="141">
        <v>152</v>
      </c>
      <c r="D590" s="141">
        <v>2</v>
      </c>
      <c r="E590" s="141">
        <v>735373004</v>
      </c>
      <c r="F590" s="141" t="s">
        <v>207</v>
      </c>
      <c r="G590" s="143">
        <v>5</v>
      </c>
      <c r="H590" s="141" t="s">
        <v>64</v>
      </c>
      <c r="I590" s="142" t="s">
        <v>113</v>
      </c>
      <c r="J590" s="141" t="s">
        <v>99</v>
      </c>
      <c r="K590" s="140" t="s">
        <v>91</v>
      </c>
      <c r="L590" s="140">
        <v>5</v>
      </c>
      <c r="M590" s="142">
        <v>5</v>
      </c>
      <c r="N590">
        <f t="shared" si="2"/>
        <v>735373006</v>
      </c>
    </row>
    <row r="591" spans="1:14" x14ac:dyDescent="0.2">
      <c r="A591" s="141" t="s">
        <v>95</v>
      </c>
      <c r="B591" s="141" t="s">
        <v>96</v>
      </c>
      <c r="C591" s="141">
        <v>152</v>
      </c>
      <c r="D591" s="141">
        <v>3</v>
      </c>
      <c r="E591" s="141">
        <v>4996</v>
      </c>
      <c r="F591" s="141" t="s">
        <v>268</v>
      </c>
      <c r="G591" s="143">
        <v>10</v>
      </c>
      <c r="H591" s="141" t="s">
        <v>64</v>
      </c>
      <c r="I591" s="142" t="s">
        <v>212</v>
      </c>
      <c r="J591" s="141" t="s">
        <v>99</v>
      </c>
      <c r="K591" s="140" t="s">
        <v>91</v>
      </c>
      <c r="L591" s="140">
        <v>10</v>
      </c>
      <c r="M591" s="142">
        <v>10</v>
      </c>
      <c r="N591">
        <f t="shared" si="2"/>
        <v>4998</v>
      </c>
    </row>
    <row r="592" spans="1:14" x14ac:dyDescent="0.2">
      <c r="A592" s="141" t="s">
        <v>95</v>
      </c>
      <c r="B592" s="141" t="s">
        <v>96</v>
      </c>
      <c r="C592" s="141">
        <v>152</v>
      </c>
      <c r="D592" s="141">
        <v>3</v>
      </c>
      <c r="E592" s="141">
        <v>506517</v>
      </c>
      <c r="F592" s="141" t="s">
        <v>269</v>
      </c>
      <c r="G592" s="143">
        <v>9</v>
      </c>
      <c r="H592" s="141" t="s">
        <v>64</v>
      </c>
      <c r="I592" s="142" t="s">
        <v>115</v>
      </c>
      <c r="J592" s="141" t="s">
        <v>99</v>
      </c>
      <c r="K592" s="140" t="s">
        <v>91</v>
      </c>
      <c r="L592" s="140">
        <v>9</v>
      </c>
      <c r="M592" s="142">
        <v>9</v>
      </c>
      <c r="N592">
        <f t="shared" si="2"/>
        <v>506519</v>
      </c>
    </row>
    <row r="593" spans="1:14" x14ac:dyDescent="0.2">
      <c r="A593" s="141" t="s">
        <v>95</v>
      </c>
      <c r="B593" s="141" t="s">
        <v>96</v>
      </c>
      <c r="C593" s="141">
        <v>152</v>
      </c>
      <c r="D593" s="141">
        <v>3</v>
      </c>
      <c r="E593" s="141">
        <v>768107</v>
      </c>
      <c r="F593" s="141" t="s">
        <v>270</v>
      </c>
      <c r="G593" s="143">
        <v>8</v>
      </c>
      <c r="H593" s="141" t="s">
        <v>64</v>
      </c>
      <c r="I593" s="142" t="s">
        <v>164</v>
      </c>
      <c r="J593" s="141" t="s">
        <v>99</v>
      </c>
      <c r="K593" s="140" t="s">
        <v>91</v>
      </c>
      <c r="L593" s="140">
        <v>8</v>
      </c>
      <c r="M593" s="142">
        <v>8</v>
      </c>
      <c r="N593">
        <f t="shared" si="2"/>
        <v>768109</v>
      </c>
    </row>
    <row r="594" spans="1:14" x14ac:dyDescent="0.2">
      <c r="A594" s="141" t="s">
        <v>95</v>
      </c>
      <c r="B594" s="141" t="s">
        <v>96</v>
      </c>
      <c r="C594" s="141">
        <v>152</v>
      </c>
      <c r="D594" s="141">
        <v>3</v>
      </c>
      <c r="E594" s="141">
        <v>768638005</v>
      </c>
      <c r="F594" s="141" t="s">
        <v>271</v>
      </c>
      <c r="G594" s="143">
        <v>5</v>
      </c>
      <c r="H594" s="141" t="s">
        <v>64</v>
      </c>
      <c r="I594" s="142" t="s">
        <v>212</v>
      </c>
      <c r="J594" s="141" t="s">
        <v>99</v>
      </c>
      <c r="K594" s="140" t="s">
        <v>91</v>
      </c>
      <c r="L594" s="140">
        <v>5</v>
      </c>
      <c r="M594" s="142">
        <v>5</v>
      </c>
      <c r="N594">
        <f t="shared" si="2"/>
        <v>768638007</v>
      </c>
    </row>
    <row r="595" spans="1:14" x14ac:dyDescent="0.2">
      <c r="A595" s="141" t="s">
        <v>95</v>
      </c>
      <c r="B595" s="141" t="s">
        <v>96</v>
      </c>
      <c r="C595" s="141">
        <v>153</v>
      </c>
      <c r="D595" s="141">
        <v>1</v>
      </c>
      <c r="E595" s="141">
        <v>225496</v>
      </c>
      <c r="F595" s="141" t="s">
        <v>272</v>
      </c>
      <c r="G595" s="143">
        <v>6</v>
      </c>
      <c r="H595" s="141" t="s">
        <v>64</v>
      </c>
      <c r="I595" s="142" t="s">
        <v>115</v>
      </c>
      <c r="J595" s="141" t="s">
        <v>99</v>
      </c>
      <c r="K595" s="140" t="s">
        <v>91</v>
      </c>
      <c r="L595" s="140">
        <v>6</v>
      </c>
      <c r="M595" s="142">
        <v>6</v>
      </c>
      <c r="N595">
        <f t="shared" si="2"/>
        <v>225498</v>
      </c>
    </row>
    <row r="596" spans="1:14" x14ac:dyDescent="0.2">
      <c r="A596" s="141" t="s">
        <v>95</v>
      </c>
      <c r="B596" s="141" t="s">
        <v>96</v>
      </c>
      <c r="C596" s="141">
        <v>153</v>
      </c>
      <c r="D596" s="141">
        <v>1</v>
      </c>
      <c r="E596" s="141">
        <v>954239006</v>
      </c>
      <c r="F596" s="141" t="s">
        <v>232</v>
      </c>
      <c r="G596" s="143">
        <v>7</v>
      </c>
      <c r="H596" s="141" t="s">
        <v>64</v>
      </c>
      <c r="I596" s="142" t="s">
        <v>233</v>
      </c>
      <c r="J596" s="141" t="s">
        <v>99</v>
      </c>
      <c r="K596" s="140" t="s">
        <v>91</v>
      </c>
      <c r="L596" s="140">
        <v>7</v>
      </c>
      <c r="M596" s="142">
        <v>7</v>
      </c>
      <c r="N596">
        <f t="shared" si="2"/>
        <v>954239008</v>
      </c>
    </row>
    <row r="597" spans="1:14" x14ac:dyDescent="0.2">
      <c r="A597" s="141" t="s">
        <v>95</v>
      </c>
      <c r="B597" s="141" t="s">
        <v>96</v>
      </c>
      <c r="C597" s="141">
        <v>153</v>
      </c>
      <c r="D597" s="141">
        <v>2</v>
      </c>
      <c r="E597" s="141">
        <v>203747</v>
      </c>
      <c r="F597" s="141" t="s">
        <v>216</v>
      </c>
      <c r="G597" s="143">
        <v>9</v>
      </c>
      <c r="H597" s="141" t="s">
        <v>64</v>
      </c>
      <c r="I597" s="142" t="s">
        <v>115</v>
      </c>
      <c r="J597" s="141" t="s">
        <v>99</v>
      </c>
      <c r="K597" s="140" t="s">
        <v>91</v>
      </c>
      <c r="L597" s="140">
        <v>9</v>
      </c>
      <c r="M597" s="142">
        <v>9</v>
      </c>
      <c r="N597">
        <f t="shared" si="2"/>
        <v>203749</v>
      </c>
    </row>
    <row r="598" spans="1:14" x14ac:dyDescent="0.2">
      <c r="A598" s="141" t="s">
        <v>95</v>
      </c>
      <c r="B598" s="141" t="s">
        <v>96</v>
      </c>
      <c r="C598" s="141">
        <v>153</v>
      </c>
      <c r="D598" s="141">
        <v>2</v>
      </c>
      <c r="E598" s="141">
        <v>49463004</v>
      </c>
      <c r="F598" s="141" t="s">
        <v>273</v>
      </c>
      <c r="G598" s="143">
        <v>9</v>
      </c>
      <c r="H598" s="141" t="s">
        <v>64</v>
      </c>
      <c r="I598" s="142" t="s">
        <v>115</v>
      </c>
      <c r="J598" s="141" t="s">
        <v>99</v>
      </c>
      <c r="K598" s="140" t="s">
        <v>91</v>
      </c>
      <c r="L598" s="140">
        <v>9</v>
      </c>
      <c r="M598" s="142">
        <v>9</v>
      </c>
      <c r="N598">
        <f t="shared" si="2"/>
        <v>49463006</v>
      </c>
    </row>
    <row r="599" spans="1:14" x14ac:dyDescent="0.2">
      <c r="A599" s="141" t="s">
        <v>95</v>
      </c>
      <c r="B599" s="141" t="s">
        <v>96</v>
      </c>
      <c r="C599" s="141">
        <v>153</v>
      </c>
      <c r="D599" s="141">
        <v>2</v>
      </c>
      <c r="E599" s="141">
        <v>74985</v>
      </c>
      <c r="F599" s="141" t="s">
        <v>274</v>
      </c>
      <c r="G599" s="143">
        <v>6</v>
      </c>
      <c r="H599" s="141" t="s">
        <v>64</v>
      </c>
      <c r="I599" s="142" t="s">
        <v>115</v>
      </c>
      <c r="J599" s="141" t="s">
        <v>99</v>
      </c>
      <c r="K599" s="140" t="s">
        <v>91</v>
      </c>
      <c r="L599" s="140">
        <v>6</v>
      </c>
      <c r="M599" s="142">
        <v>6</v>
      </c>
      <c r="N599">
        <f t="shared" si="2"/>
        <v>74987</v>
      </c>
    </row>
    <row r="600" spans="1:14" x14ac:dyDescent="0.2">
      <c r="A600" s="141" t="s">
        <v>95</v>
      </c>
      <c r="B600" s="141" t="s">
        <v>96</v>
      </c>
      <c r="C600" s="141">
        <v>153</v>
      </c>
      <c r="D600" s="141">
        <v>2</v>
      </c>
      <c r="E600" s="141">
        <v>754394</v>
      </c>
      <c r="F600" s="141" t="s">
        <v>275</v>
      </c>
      <c r="G600" s="143">
        <v>36</v>
      </c>
      <c r="H600" s="141" t="s">
        <v>64</v>
      </c>
      <c r="I600" s="142" t="s">
        <v>115</v>
      </c>
      <c r="J600" s="141" t="s">
        <v>99</v>
      </c>
      <c r="K600" s="140" t="s">
        <v>91</v>
      </c>
      <c r="L600" s="140">
        <v>36</v>
      </c>
      <c r="M600" s="142">
        <v>36</v>
      </c>
      <c r="N600">
        <f t="shared" si="2"/>
        <v>754396</v>
      </c>
    </row>
    <row r="601" spans="1:14" x14ac:dyDescent="0.2">
      <c r="A601" s="141" t="s">
        <v>95</v>
      </c>
      <c r="B601" s="141" t="s">
        <v>96</v>
      </c>
      <c r="C601" s="141">
        <v>153</v>
      </c>
      <c r="D601" s="141">
        <v>2</v>
      </c>
      <c r="E601" s="141">
        <v>889647</v>
      </c>
      <c r="F601" s="141" t="s">
        <v>276</v>
      </c>
      <c r="G601" s="143">
        <v>9</v>
      </c>
      <c r="H601" s="141" t="s">
        <v>64</v>
      </c>
      <c r="I601" s="142" t="s">
        <v>115</v>
      </c>
      <c r="J601" s="141" t="s">
        <v>99</v>
      </c>
      <c r="K601" s="140" t="s">
        <v>91</v>
      </c>
      <c r="L601" s="140">
        <v>9</v>
      </c>
      <c r="M601" s="142">
        <v>9</v>
      </c>
      <c r="N601">
        <f t="shared" si="2"/>
        <v>889649</v>
      </c>
    </row>
    <row r="602" spans="1:14" x14ac:dyDescent="0.2">
      <c r="A602" s="141" t="s">
        <v>95</v>
      </c>
      <c r="B602" s="141" t="s">
        <v>96</v>
      </c>
      <c r="C602" s="141">
        <v>153</v>
      </c>
      <c r="D602" s="141">
        <v>3</v>
      </c>
      <c r="E602" s="141">
        <v>1024537</v>
      </c>
      <c r="F602" s="141" t="s">
        <v>277</v>
      </c>
      <c r="G602" s="143">
        <v>7</v>
      </c>
      <c r="H602" s="141" t="s">
        <v>64</v>
      </c>
      <c r="I602" s="142" t="s">
        <v>278</v>
      </c>
      <c r="J602" s="141" t="s">
        <v>99</v>
      </c>
      <c r="K602" s="140" t="s">
        <v>91</v>
      </c>
      <c r="L602" s="140">
        <v>7</v>
      </c>
      <c r="M602" s="142">
        <v>7</v>
      </c>
      <c r="N602">
        <f t="shared" si="2"/>
        <v>1024539</v>
      </c>
    </row>
    <row r="603" spans="1:14" x14ac:dyDescent="0.2">
      <c r="A603" s="141" t="s">
        <v>95</v>
      </c>
      <c r="B603" s="141" t="s">
        <v>96</v>
      </c>
      <c r="C603" s="141">
        <v>153</v>
      </c>
      <c r="D603" s="141">
        <v>3</v>
      </c>
      <c r="E603" s="141">
        <v>464459</v>
      </c>
      <c r="F603" s="141" t="s">
        <v>230</v>
      </c>
      <c r="G603" s="143">
        <v>6</v>
      </c>
      <c r="H603" s="141" t="s">
        <v>64</v>
      </c>
      <c r="I603" s="142" t="s">
        <v>184</v>
      </c>
      <c r="J603" s="141" t="s">
        <v>99</v>
      </c>
      <c r="K603" s="140" t="s">
        <v>91</v>
      </c>
      <c r="L603" s="140">
        <v>6</v>
      </c>
      <c r="M603" s="142">
        <v>6</v>
      </c>
      <c r="N603">
        <f t="shared" si="2"/>
        <v>464461</v>
      </c>
    </row>
    <row r="604" spans="1:14" x14ac:dyDescent="0.2">
      <c r="A604" s="141" t="s">
        <v>95</v>
      </c>
      <c r="B604" s="141" t="s">
        <v>96</v>
      </c>
      <c r="C604" s="141">
        <v>154</v>
      </c>
      <c r="D604" s="141">
        <v>1</v>
      </c>
      <c r="E604" s="141">
        <v>48223005</v>
      </c>
      <c r="F604" s="141" t="s">
        <v>279</v>
      </c>
      <c r="G604" s="143">
        <v>7</v>
      </c>
      <c r="H604" s="141" t="s">
        <v>64</v>
      </c>
      <c r="I604" s="142" t="s">
        <v>98</v>
      </c>
      <c r="J604" s="141" t="s">
        <v>99</v>
      </c>
      <c r="K604" s="140" t="s">
        <v>91</v>
      </c>
      <c r="L604" s="140">
        <v>7</v>
      </c>
      <c r="M604" s="142">
        <v>7</v>
      </c>
      <c r="N604">
        <f t="shared" si="2"/>
        <v>48223007</v>
      </c>
    </row>
    <row r="605" spans="1:14" x14ac:dyDescent="0.2">
      <c r="A605" s="141" t="s">
        <v>95</v>
      </c>
      <c r="B605" s="141" t="s">
        <v>96</v>
      </c>
      <c r="C605" s="141">
        <v>154</v>
      </c>
      <c r="D605" s="141">
        <v>1</v>
      </c>
      <c r="E605" s="141">
        <v>518476007</v>
      </c>
      <c r="F605" s="141" t="s">
        <v>266</v>
      </c>
      <c r="G605" s="143">
        <v>6</v>
      </c>
      <c r="H605" s="141" t="s">
        <v>64</v>
      </c>
      <c r="I605" s="142" t="s">
        <v>115</v>
      </c>
      <c r="J605" s="141" t="s">
        <v>99</v>
      </c>
      <c r="K605" s="140" t="s">
        <v>91</v>
      </c>
      <c r="L605" s="140">
        <v>6</v>
      </c>
      <c r="M605" s="142">
        <v>6</v>
      </c>
      <c r="N605">
        <f t="shared" si="2"/>
        <v>518476009</v>
      </c>
    </row>
    <row r="606" spans="1:14" x14ac:dyDescent="0.2">
      <c r="A606" s="141" t="s">
        <v>95</v>
      </c>
      <c r="B606" s="141" t="s">
        <v>96</v>
      </c>
      <c r="C606" s="141">
        <v>154</v>
      </c>
      <c r="D606" s="141">
        <v>1</v>
      </c>
      <c r="E606" s="141">
        <v>754392</v>
      </c>
      <c r="F606" s="141" t="s">
        <v>280</v>
      </c>
      <c r="G606" s="143">
        <v>8</v>
      </c>
      <c r="H606" s="141" t="s">
        <v>64</v>
      </c>
      <c r="I606" s="142" t="s">
        <v>164</v>
      </c>
      <c r="J606" s="141" t="s">
        <v>99</v>
      </c>
      <c r="K606" s="140" t="s">
        <v>91</v>
      </c>
      <c r="L606" s="140">
        <v>8</v>
      </c>
      <c r="M606" s="142">
        <v>8</v>
      </c>
      <c r="N606">
        <f t="shared" si="2"/>
        <v>754394</v>
      </c>
    </row>
    <row r="607" spans="1:14" x14ac:dyDescent="0.2">
      <c r="A607" s="141" t="s">
        <v>95</v>
      </c>
      <c r="B607" s="141" t="s">
        <v>96</v>
      </c>
      <c r="C607" s="141">
        <v>154</v>
      </c>
      <c r="D607" s="141">
        <v>2</v>
      </c>
      <c r="E607" s="141">
        <v>45688</v>
      </c>
      <c r="F607" s="141" t="s">
        <v>281</v>
      </c>
      <c r="G607" s="143">
        <v>26</v>
      </c>
      <c r="H607" s="141" t="s">
        <v>64</v>
      </c>
      <c r="I607" s="142" t="s">
        <v>282</v>
      </c>
      <c r="J607" s="141" t="s">
        <v>99</v>
      </c>
      <c r="K607" s="140" t="s">
        <v>91</v>
      </c>
      <c r="L607" s="140">
        <v>26</v>
      </c>
      <c r="M607" s="142">
        <v>26</v>
      </c>
      <c r="N607">
        <f t="shared" si="2"/>
        <v>45690</v>
      </c>
    </row>
    <row r="608" spans="1:14" x14ac:dyDescent="0.2">
      <c r="A608" s="141" t="s">
        <v>95</v>
      </c>
      <c r="B608" s="141" t="s">
        <v>96</v>
      </c>
      <c r="C608" s="141">
        <v>154</v>
      </c>
      <c r="D608" s="141">
        <v>2</v>
      </c>
      <c r="E608" s="141">
        <v>49463007</v>
      </c>
      <c r="F608" s="141" t="s">
        <v>209</v>
      </c>
      <c r="G608" s="143">
        <v>12</v>
      </c>
      <c r="H608" s="141" t="s">
        <v>64</v>
      </c>
      <c r="I608" s="142" t="s">
        <v>115</v>
      </c>
      <c r="J608" s="141" t="s">
        <v>99</v>
      </c>
      <c r="K608" s="140" t="s">
        <v>91</v>
      </c>
      <c r="L608" s="140">
        <v>12</v>
      </c>
      <c r="M608" s="142">
        <v>12</v>
      </c>
      <c r="N608">
        <f t="shared" si="2"/>
        <v>49463009</v>
      </c>
    </row>
    <row r="609" spans="1:14" x14ac:dyDescent="0.2">
      <c r="A609" s="141" t="s">
        <v>95</v>
      </c>
      <c r="B609" s="141" t="s">
        <v>96</v>
      </c>
      <c r="C609" s="141">
        <v>154</v>
      </c>
      <c r="D609" s="141">
        <v>2</v>
      </c>
      <c r="E609" s="141">
        <v>508129</v>
      </c>
      <c r="F609" s="141" t="s">
        <v>262</v>
      </c>
      <c r="G609" s="143">
        <v>6</v>
      </c>
      <c r="H609" s="141" t="s">
        <v>64</v>
      </c>
      <c r="I609" s="142" t="s">
        <v>115</v>
      </c>
      <c r="J609" s="141" t="s">
        <v>99</v>
      </c>
      <c r="K609" s="140" t="s">
        <v>91</v>
      </c>
      <c r="L609" s="140">
        <v>6</v>
      </c>
      <c r="M609" s="142">
        <v>6</v>
      </c>
      <c r="N609">
        <f t="shared" si="2"/>
        <v>508131</v>
      </c>
    </row>
    <row r="610" spans="1:14" x14ac:dyDescent="0.2">
      <c r="A610" s="141" t="s">
        <v>95</v>
      </c>
      <c r="B610" s="141" t="s">
        <v>96</v>
      </c>
      <c r="C610" s="141">
        <v>154</v>
      </c>
      <c r="D610" s="141">
        <v>2</v>
      </c>
      <c r="E610" s="141">
        <v>947278</v>
      </c>
      <c r="F610" s="141" t="s">
        <v>283</v>
      </c>
      <c r="G610" s="143">
        <v>6</v>
      </c>
      <c r="H610" s="141" t="s">
        <v>64</v>
      </c>
      <c r="I610" s="142" t="s">
        <v>98</v>
      </c>
      <c r="J610" s="141" t="s">
        <v>99</v>
      </c>
      <c r="K610" s="140" t="s">
        <v>91</v>
      </c>
      <c r="L610" s="140">
        <v>6</v>
      </c>
      <c r="M610" s="142">
        <v>6</v>
      </c>
      <c r="N610">
        <f t="shared" si="2"/>
        <v>947280</v>
      </c>
    </row>
    <row r="611" spans="1:14" x14ac:dyDescent="0.2">
      <c r="A611" s="141" t="s">
        <v>95</v>
      </c>
      <c r="B611" s="141" t="s">
        <v>96</v>
      </c>
      <c r="C611" s="141">
        <v>154</v>
      </c>
      <c r="D611" s="141">
        <v>3</v>
      </c>
      <c r="E611" s="141">
        <v>1024535</v>
      </c>
      <c r="F611" s="141" t="s">
        <v>284</v>
      </c>
      <c r="G611" s="143">
        <v>15</v>
      </c>
      <c r="H611" s="141" t="s">
        <v>64</v>
      </c>
      <c r="I611" s="142" t="s">
        <v>212</v>
      </c>
      <c r="J611" s="141" t="s">
        <v>99</v>
      </c>
      <c r="K611" s="140" t="s">
        <v>91</v>
      </c>
      <c r="L611" s="140">
        <v>15</v>
      </c>
      <c r="M611" s="142">
        <v>15</v>
      </c>
      <c r="N611">
        <f t="shared" si="2"/>
        <v>1024537</v>
      </c>
    </row>
    <row r="612" spans="1:14" x14ac:dyDescent="0.2">
      <c r="A612" s="141" t="s">
        <v>95</v>
      </c>
      <c r="B612" s="141" t="s">
        <v>96</v>
      </c>
      <c r="C612" s="141">
        <v>154</v>
      </c>
      <c r="D612" s="141">
        <v>3</v>
      </c>
      <c r="E612" s="141">
        <v>38958</v>
      </c>
      <c r="F612" s="141" t="s">
        <v>285</v>
      </c>
      <c r="G612" s="143">
        <v>12</v>
      </c>
      <c r="H612" s="141" t="s">
        <v>64</v>
      </c>
      <c r="I612" s="142" t="s">
        <v>286</v>
      </c>
      <c r="J612" s="141" t="s">
        <v>111</v>
      </c>
      <c r="K612" s="140" t="s">
        <v>91</v>
      </c>
      <c r="L612" s="140">
        <v>12</v>
      </c>
      <c r="M612" s="142">
        <v>12</v>
      </c>
      <c r="N612">
        <f t="shared" si="2"/>
        <v>38960</v>
      </c>
    </row>
    <row r="613" spans="1:14" x14ac:dyDescent="0.2">
      <c r="A613" s="141" t="s">
        <v>95</v>
      </c>
      <c r="B613" s="141" t="s">
        <v>96</v>
      </c>
      <c r="C613" s="141">
        <v>154</v>
      </c>
      <c r="D613" s="141">
        <v>3</v>
      </c>
      <c r="E613" s="141">
        <v>768638004</v>
      </c>
      <c r="F613" s="141" t="s">
        <v>287</v>
      </c>
      <c r="G613" s="143">
        <v>5</v>
      </c>
      <c r="H613" s="141" t="s">
        <v>64</v>
      </c>
      <c r="I613" s="142" t="s">
        <v>212</v>
      </c>
      <c r="J613" s="141" t="s">
        <v>99</v>
      </c>
      <c r="K613" s="140" t="s">
        <v>91</v>
      </c>
      <c r="L613" s="140">
        <v>5</v>
      </c>
      <c r="M613" s="142">
        <v>5</v>
      </c>
      <c r="N613">
        <f t="shared" si="2"/>
        <v>768638006</v>
      </c>
    </row>
    <row r="614" spans="1:14" x14ac:dyDescent="0.2">
      <c r="A614" s="141" t="s">
        <v>95</v>
      </c>
      <c r="B614" s="141" t="s">
        <v>96</v>
      </c>
      <c r="C614" s="141">
        <v>159</v>
      </c>
      <c r="D614" s="141">
        <v>1</v>
      </c>
      <c r="E614" s="141">
        <v>531596005</v>
      </c>
      <c r="F614" s="141" t="s">
        <v>288</v>
      </c>
      <c r="G614" s="143">
        <v>10</v>
      </c>
      <c r="H614" s="141" t="s">
        <v>64</v>
      </c>
      <c r="I614" s="142" t="s">
        <v>108</v>
      </c>
      <c r="J614" s="141" t="s">
        <v>99</v>
      </c>
      <c r="K614" s="140" t="s">
        <v>91</v>
      </c>
      <c r="L614" s="140">
        <v>10</v>
      </c>
      <c r="M614" s="142">
        <v>10</v>
      </c>
      <c r="N614">
        <f t="shared" si="2"/>
        <v>531596007</v>
      </c>
    </row>
    <row r="615" spans="1:14" x14ac:dyDescent="0.2">
      <c r="A615" s="141" t="s">
        <v>95</v>
      </c>
      <c r="B615" s="141" t="s">
        <v>96</v>
      </c>
      <c r="C615" s="141">
        <v>159</v>
      </c>
      <c r="D615" s="141">
        <v>1</v>
      </c>
      <c r="E615" s="141">
        <v>736121</v>
      </c>
      <c r="F615" s="141" t="s">
        <v>289</v>
      </c>
      <c r="G615" s="143">
        <v>18</v>
      </c>
      <c r="H615" s="141" t="s">
        <v>64</v>
      </c>
      <c r="I615" s="142" t="s">
        <v>98</v>
      </c>
      <c r="J615" s="141" t="s">
        <v>99</v>
      </c>
      <c r="K615" s="140" t="s">
        <v>91</v>
      </c>
      <c r="L615" s="140">
        <v>18</v>
      </c>
      <c r="M615" s="142">
        <v>18</v>
      </c>
      <c r="N615">
        <f t="shared" si="2"/>
        <v>736123</v>
      </c>
    </row>
    <row r="616" spans="1:14" x14ac:dyDescent="0.2">
      <c r="A616" s="141" t="s">
        <v>95</v>
      </c>
      <c r="B616" s="141" t="s">
        <v>96</v>
      </c>
      <c r="C616" s="141">
        <v>159</v>
      </c>
      <c r="D616" s="141">
        <v>1</v>
      </c>
      <c r="E616" s="141">
        <v>757477</v>
      </c>
      <c r="F616" s="141" t="s">
        <v>290</v>
      </c>
      <c r="G616" s="143">
        <v>3</v>
      </c>
      <c r="H616" s="141" t="s">
        <v>64</v>
      </c>
      <c r="I616" s="142" t="s">
        <v>115</v>
      </c>
      <c r="J616" s="141" t="s">
        <v>99</v>
      </c>
      <c r="K616" s="140" t="s">
        <v>91</v>
      </c>
      <c r="L616" s="140">
        <v>3</v>
      </c>
      <c r="M616" s="142">
        <v>3</v>
      </c>
      <c r="N616">
        <f t="shared" ref="N616:N679" si="3">E616+2</f>
        <v>757479</v>
      </c>
    </row>
    <row r="617" spans="1:14" x14ac:dyDescent="0.2">
      <c r="A617" s="141" t="s">
        <v>95</v>
      </c>
      <c r="B617" s="141" t="s">
        <v>96</v>
      </c>
      <c r="C617" s="141">
        <v>159</v>
      </c>
      <c r="D617" s="141">
        <v>2</v>
      </c>
      <c r="E617" s="141">
        <v>402733</v>
      </c>
      <c r="F617" s="141" t="s">
        <v>291</v>
      </c>
      <c r="G617" s="143">
        <v>6</v>
      </c>
      <c r="H617" s="141" t="s">
        <v>64</v>
      </c>
      <c r="I617" s="142" t="s">
        <v>98</v>
      </c>
      <c r="J617" s="141" t="s">
        <v>99</v>
      </c>
      <c r="K617" s="140" t="s">
        <v>91</v>
      </c>
      <c r="L617" s="140">
        <v>6</v>
      </c>
      <c r="M617" s="142">
        <v>6</v>
      </c>
      <c r="N617">
        <f t="shared" si="3"/>
        <v>402735</v>
      </c>
    </row>
    <row r="618" spans="1:14" x14ac:dyDescent="0.2">
      <c r="A618" s="141" t="s">
        <v>95</v>
      </c>
      <c r="B618" s="141" t="s">
        <v>96</v>
      </c>
      <c r="C618" s="141">
        <v>159</v>
      </c>
      <c r="D618" s="141">
        <v>2</v>
      </c>
      <c r="E618" s="141">
        <v>755919</v>
      </c>
      <c r="F618" s="141" t="s">
        <v>292</v>
      </c>
      <c r="G618" s="143">
        <v>72</v>
      </c>
      <c r="H618" s="141" t="s">
        <v>64</v>
      </c>
      <c r="I618" s="142" t="s">
        <v>113</v>
      </c>
      <c r="J618" s="141" t="s">
        <v>99</v>
      </c>
      <c r="K618" s="140" t="s">
        <v>91</v>
      </c>
      <c r="L618" s="140">
        <v>72</v>
      </c>
      <c r="M618" s="142">
        <v>72</v>
      </c>
      <c r="N618">
        <f t="shared" si="3"/>
        <v>755921</v>
      </c>
    </row>
    <row r="619" spans="1:14" x14ac:dyDescent="0.2">
      <c r="A619" s="141" t="s">
        <v>95</v>
      </c>
      <c r="B619" s="141" t="s">
        <v>96</v>
      </c>
      <c r="C619" s="141">
        <v>159</v>
      </c>
      <c r="D619" s="141">
        <v>3</v>
      </c>
      <c r="E619" s="141">
        <v>533047008</v>
      </c>
      <c r="F619" s="141" t="s">
        <v>293</v>
      </c>
      <c r="G619" s="143">
        <v>39</v>
      </c>
      <c r="H619" s="141" t="s">
        <v>64</v>
      </c>
      <c r="I619" s="142" t="s">
        <v>108</v>
      </c>
      <c r="J619" s="141" t="s">
        <v>99</v>
      </c>
      <c r="K619" s="140" t="s">
        <v>91</v>
      </c>
      <c r="L619" s="140">
        <v>39</v>
      </c>
      <c r="M619" s="142">
        <v>39</v>
      </c>
      <c r="N619">
        <f t="shared" si="3"/>
        <v>533047010</v>
      </c>
    </row>
    <row r="620" spans="1:14" x14ac:dyDescent="0.2">
      <c r="A620" s="141" t="s">
        <v>95</v>
      </c>
      <c r="B620" s="141" t="s">
        <v>96</v>
      </c>
      <c r="C620" s="141">
        <v>160</v>
      </c>
      <c r="D620" s="141">
        <v>1</v>
      </c>
      <c r="E620" s="141">
        <v>477090004</v>
      </c>
      <c r="F620" s="141" t="s">
        <v>294</v>
      </c>
      <c r="G620" s="143">
        <v>6</v>
      </c>
      <c r="H620" s="141" t="s">
        <v>64</v>
      </c>
      <c r="I620" s="142" t="s">
        <v>98</v>
      </c>
      <c r="J620" s="141" t="s">
        <v>99</v>
      </c>
      <c r="K620" s="140" t="s">
        <v>91</v>
      </c>
      <c r="L620" s="140">
        <v>6</v>
      </c>
      <c r="M620" s="142">
        <v>6</v>
      </c>
      <c r="N620">
        <f t="shared" si="3"/>
        <v>477090006</v>
      </c>
    </row>
    <row r="621" spans="1:14" x14ac:dyDescent="0.2">
      <c r="A621" s="141" t="s">
        <v>95</v>
      </c>
      <c r="B621" s="141" t="s">
        <v>96</v>
      </c>
      <c r="C621" s="141">
        <v>160</v>
      </c>
      <c r="D621" s="141">
        <v>2</v>
      </c>
      <c r="E621" s="141">
        <v>355400</v>
      </c>
      <c r="F621" s="141" t="s">
        <v>295</v>
      </c>
      <c r="G621" s="143">
        <v>36</v>
      </c>
      <c r="H621" s="141" t="s">
        <v>64</v>
      </c>
      <c r="I621" s="142" t="s">
        <v>113</v>
      </c>
      <c r="J621" s="141" t="s">
        <v>99</v>
      </c>
      <c r="K621" s="140" t="s">
        <v>91</v>
      </c>
      <c r="L621" s="140">
        <v>36</v>
      </c>
      <c r="M621" s="142">
        <v>36</v>
      </c>
      <c r="N621">
        <f t="shared" si="3"/>
        <v>355402</v>
      </c>
    </row>
    <row r="622" spans="1:14" x14ac:dyDescent="0.2">
      <c r="A622" s="141" t="s">
        <v>95</v>
      </c>
      <c r="B622" s="141" t="s">
        <v>96</v>
      </c>
      <c r="C622" s="141">
        <v>160</v>
      </c>
      <c r="D622" s="141">
        <v>2</v>
      </c>
      <c r="E622" s="141">
        <v>451986</v>
      </c>
      <c r="F622" s="141" t="s">
        <v>296</v>
      </c>
      <c r="G622" s="143">
        <v>18</v>
      </c>
      <c r="H622" s="141" t="s">
        <v>64</v>
      </c>
      <c r="I622" s="142" t="s">
        <v>98</v>
      </c>
      <c r="J622" s="141" t="s">
        <v>99</v>
      </c>
      <c r="K622" s="140" t="s">
        <v>91</v>
      </c>
      <c r="L622" s="140">
        <v>18</v>
      </c>
      <c r="M622" s="142">
        <v>18</v>
      </c>
      <c r="N622">
        <f t="shared" si="3"/>
        <v>451988</v>
      </c>
    </row>
    <row r="623" spans="1:14" x14ac:dyDescent="0.2">
      <c r="A623" s="141" t="s">
        <v>95</v>
      </c>
      <c r="B623" s="141" t="s">
        <v>96</v>
      </c>
      <c r="C623" s="141">
        <v>160</v>
      </c>
      <c r="D623" s="141">
        <v>2</v>
      </c>
      <c r="E623" s="141">
        <v>49463006</v>
      </c>
      <c r="F623" s="141" t="s">
        <v>297</v>
      </c>
      <c r="G623" s="143">
        <v>3</v>
      </c>
      <c r="H623" s="141" t="s">
        <v>64</v>
      </c>
      <c r="I623" s="142" t="s">
        <v>115</v>
      </c>
      <c r="J623" s="141" t="s">
        <v>99</v>
      </c>
      <c r="K623" s="140" t="s">
        <v>91</v>
      </c>
      <c r="L623" s="140">
        <v>3</v>
      </c>
      <c r="M623" s="142">
        <v>3</v>
      </c>
      <c r="N623">
        <f t="shared" si="3"/>
        <v>49463008</v>
      </c>
    </row>
    <row r="624" spans="1:14" x14ac:dyDescent="0.2">
      <c r="A624" s="141" t="s">
        <v>95</v>
      </c>
      <c r="B624" s="141" t="s">
        <v>96</v>
      </c>
      <c r="C624" s="141">
        <v>160</v>
      </c>
      <c r="D624" s="141">
        <v>2</v>
      </c>
      <c r="E624" s="141">
        <v>768637005</v>
      </c>
      <c r="F624" s="141" t="s">
        <v>298</v>
      </c>
      <c r="G624" s="143">
        <v>6</v>
      </c>
      <c r="H624" s="141" t="s">
        <v>64</v>
      </c>
      <c r="I624" s="142" t="s">
        <v>98</v>
      </c>
      <c r="J624" s="141" t="s">
        <v>99</v>
      </c>
      <c r="K624" s="140" t="s">
        <v>91</v>
      </c>
      <c r="L624" s="140">
        <v>6</v>
      </c>
      <c r="M624" s="142">
        <v>6</v>
      </c>
      <c r="N624">
        <f t="shared" si="3"/>
        <v>768637007</v>
      </c>
    </row>
    <row r="625" spans="1:14" x14ac:dyDescent="0.2">
      <c r="A625" s="141" t="s">
        <v>95</v>
      </c>
      <c r="B625" s="141" t="s">
        <v>96</v>
      </c>
      <c r="C625" s="141">
        <v>160</v>
      </c>
      <c r="D625" s="141">
        <v>2</v>
      </c>
      <c r="E625" s="141">
        <v>771249</v>
      </c>
      <c r="F625" s="141" t="s">
        <v>299</v>
      </c>
      <c r="G625" s="143">
        <v>4</v>
      </c>
      <c r="H625" s="141" t="s">
        <v>64</v>
      </c>
      <c r="I625" s="142" t="s">
        <v>184</v>
      </c>
      <c r="J625" s="141" t="s">
        <v>99</v>
      </c>
      <c r="K625" s="140" t="s">
        <v>91</v>
      </c>
      <c r="L625" s="140">
        <v>4</v>
      </c>
      <c r="M625" s="142">
        <v>4</v>
      </c>
      <c r="N625">
        <f t="shared" si="3"/>
        <v>771251</v>
      </c>
    </row>
    <row r="626" spans="1:14" x14ac:dyDescent="0.2">
      <c r="A626" s="141" t="s">
        <v>95</v>
      </c>
      <c r="B626" s="141" t="s">
        <v>96</v>
      </c>
      <c r="C626" s="141">
        <v>160</v>
      </c>
      <c r="D626" s="141">
        <v>3</v>
      </c>
      <c r="E626" s="141">
        <v>1024533</v>
      </c>
      <c r="F626" s="141" t="s">
        <v>300</v>
      </c>
      <c r="G626" s="143">
        <v>1</v>
      </c>
      <c r="H626" s="141" t="s">
        <v>64</v>
      </c>
      <c r="I626" s="142" t="s">
        <v>212</v>
      </c>
      <c r="J626" s="141" t="s">
        <v>99</v>
      </c>
      <c r="K626" s="140" t="s">
        <v>91</v>
      </c>
      <c r="L626" s="140">
        <v>1</v>
      </c>
      <c r="M626" s="142">
        <v>1</v>
      </c>
      <c r="N626">
        <f t="shared" si="3"/>
        <v>1024535</v>
      </c>
    </row>
    <row r="627" spans="1:14" x14ac:dyDescent="0.2">
      <c r="A627" s="141" t="s">
        <v>95</v>
      </c>
      <c r="B627" s="141" t="s">
        <v>96</v>
      </c>
      <c r="C627" s="141">
        <v>160</v>
      </c>
      <c r="D627" s="141">
        <v>3</v>
      </c>
      <c r="E627" s="141">
        <v>1031961</v>
      </c>
      <c r="F627" s="141" t="s">
        <v>301</v>
      </c>
      <c r="G627" s="143">
        <v>18</v>
      </c>
      <c r="H627" s="141" t="s">
        <v>64</v>
      </c>
      <c r="I627" s="142" t="s">
        <v>98</v>
      </c>
      <c r="J627" s="141" t="s">
        <v>99</v>
      </c>
      <c r="K627" s="140" t="s">
        <v>91</v>
      </c>
      <c r="L627" s="140">
        <v>18</v>
      </c>
      <c r="M627" s="142">
        <v>18</v>
      </c>
      <c r="N627">
        <f t="shared" si="3"/>
        <v>1031963</v>
      </c>
    </row>
    <row r="628" spans="1:14" x14ac:dyDescent="0.2">
      <c r="A628" s="141" t="s">
        <v>95</v>
      </c>
      <c r="B628" s="141" t="s">
        <v>96</v>
      </c>
      <c r="C628" s="141">
        <v>160</v>
      </c>
      <c r="D628" s="141">
        <v>3</v>
      </c>
      <c r="E628" s="141">
        <v>23497</v>
      </c>
      <c r="F628" s="141" t="s">
        <v>302</v>
      </c>
      <c r="G628" s="143">
        <v>10</v>
      </c>
      <c r="H628" s="141" t="s">
        <v>64</v>
      </c>
      <c r="I628" s="142" t="s">
        <v>212</v>
      </c>
      <c r="J628" s="141" t="s">
        <v>99</v>
      </c>
      <c r="K628" s="140" t="s">
        <v>91</v>
      </c>
      <c r="L628" s="140">
        <v>10</v>
      </c>
      <c r="M628" s="142">
        <v>10</v>
      </c>
      <c r="N628">
        <f t="shared" si="3"/>
        <v>23499</v>
      </c>
    </row>
    <row r="629" spans="1:14" x14ac:dyDescent="0.2">
      <c r="A629" s="141" t="s">
        <v>95</v>
      </c>
      <c r="B629" s="141" t="s">
        <v>96</v>
      </c>
      <c r="C629" s="141">
        <v>160</v>
      </c>
      <c r="D629" s="141">
        <v>3</v>
      </c>
      <c r="E629" s="141">
        <v>357715</v>
      </c>
      <c r="F629" s="141" t="s">
        <v>303</v>
      </c>
      <c r="G629" s="143">
        <v>12</v>
      </c>
      <c r="H629" s="141" t="s">
        <v>64</v>
      </c>
      <c r="I629" s="142" t="s">
        <v>221</v>
      </c>
      <c r="J629" s="141" t="s">
        <v>99</v>
      </c>
      <c r="K629" s="140" t="s">
        <v>91</v>
      </c>
      <c r="L629" s="140">
        <v>12</v>
      </c>
      <c r="M629" s="142">
        <v>12</v>
      </c>
      <c r="N629">
        <f t="shared" si="3"/>
        <v>357717</v>
      </c>
    </row>
    <row r="630" spans="1:14" x14ac:dyDescent="0.2">
      <c r="A630" s="141" t="s">
        <v>95</v>
      </c>
      <c r="B630" s="141" t="s">
        <v>96</v>
      </c>
      <c r="C630" s="141">
        <v>160</v>
      </c>
      <c r="D630" s="141">
        <v>3</v>
      </c>
      <c r="E630" s="141">
        <v>531748</v>
      </c>
      <c r="F630" s="141" t="s">
        <v>304</v>
      </c>
      <c r="G630" s="143">
        <v>3</v>
      </c>
      <c r="H630" s="141" t="s">
        <v>64</v>
      </c>
      <c r="I630" s="142" t="s">
        <v>115</v>
      </c>
      <c r="J630" s="141" t="s">
        <v>99</v>
      </c>
      <c r="K630" s="140" t="s">
        <v>91</v>
      </c>
      <c r="L630" s="140">
        <v>3</v>
      </c>
      <c r="M630" s="142">
        <v>3</v>
      </c>
      <c r="N630">
        <f t="shared" si="3"/>
        <v>531750</v>
      </c>
    </row>
    <row r="631" spans="1:14" x14ac:dyDescent="0.2">
      <c r="A631" s="141" t="s">
        <v>95</v>
      </c>
      <c r="B631" s="141" t="s">
        <v>96</v>
      </c>
      <c r="C631" s="141">
        <v>160</v>
      </c>
      <c r="D631" s="141">
        <v>3</v>
      </c>
      <c r="E631" s="141">
        <v>768638005</v>
      </c>
      <c r="F631" s="141" t="s">
        <v>271</v>
      </c>
      <c r="G631" s="143">
        <v>3</v>
      </c>
      <c r="H631" s="141" t="s">
        <v>64</v>
      </c>
      <c r="I631" s="142" t="s">
        <v>212</v>
      </c>
      <c r="J631" s="141" t="s">
        <v>99</v>
      </c>
      <c r="K631" s="140" t="s">
        <v>91</v>
      </c>
      <c r="L631" s="140">
        <v>3</v>
      </c>
      <c r="M631" s="142">
        <v>3</v>
      </c>
      <c r="N631">
        <f t="shared" si="3"/>
        <v>768638007</v>
      </c>
    </row>
    <row r="632" spans="1:14" x14ac:dyDescent="0.2">
      <c r="A632" s="141" t="s">
        <v>95</v>
      </c>
      <c r="B632" s="141" t="s">
        <v>96</v>
      </c>
      <c r="C632" s="141">
        <v>161</v>
      </c>
      <c r="D632" s="141">
        <v>1</v>
      </c>
      <c r="E632" s="141">
        <v>475906</v>
      </c>
      <c r="F632" s="141" t="s">
        <v>305</v>
      </c>
      <c r="G632" s="143">
        <v>6</v>
      </c>
      <c r="H632" s="141" t="s">
        <v>64</v>
      </c>
      <c r="I632" s="142" t="s">
        <v>98</v>
      </c>
      <c r="J632" s="141" t="s">
        <v>99</v>
      </c>
      <c r="K632" s="140" t="s">
        <v>91</v>
      </c>
      <c r="L632" s="140">
        <v>6</v>
      </c>
      <c r="M632" s="142">
        <v>6</v>
      </c>
      <c r="N632">
        <f t="shared" si="3"/>
        <v>475908</v>
      </c>
    </row>
    <row r="633" spans="1:14" x14ac:dyDescent="0.2">
      <c r="A633" s="141" t="s">
        <v>95</v>
      </c>
      <c r="B633" s="141" t="s">
        <v>96</v>
      </c>
      <c r="C633" s="141">
        <v>161</v>
      </c>
      <c r="D633" s="141">
        <v>1</v>
      </c>
      <c r="E633" s="141">
        <v>902581</v>
      </c>
      <c r="F633" s="141" t="s">
        <v>306</v>
      </c>
      <c r="G633" s="143">
        <v>3</v>
      </c>
      <c r="H633" s="141" t="s">
        <v>64</v>
      </c>
      <c r="I633" s="142" t="s">
        <v>115</v>
      </c>
      <c r="J633" s="141" t="s">
        <v>99</v>
      </c>
      <c r="K633" s="140" t="s">
        <v>91</v>
      </c>
      <c r="L633" s="140">
        <v>3</v>
      </c>
      <c r="M633" s="142">
        <v>3</v>
      </c>
      <c r="N633">
        <f t="shared" si="3"/>
        <v>902583</v>
      </c>
    </row>
    <row r="634" spans="1:14" x14ac:dyDescent="0.2">
      <c r="A634" s="141" t="s">
        <v>95</v>
      </c>
      <c r="B634" s="141" t="s">
        <v>96</v>
      </c>
      <c r="C634" s="141">
        <v>161</v>
      </c>
      <c r="D634" s="141">
        <v>2</v>
      </c>
      <c r="E634" s="141">
        <v>45962</v>
      </c>
      <c r="F634" s="141" t="s">
        <v>307</v>
      </c>
      <c r="G634" s="143">
        <v>12</v>
      </c>
      <c r="H634" s="141" t="s">
        <v>64</v>
      </c>
      <c r="I634" s="142" t="s">
        <v>308</v>
      </c>
      <c r="J634" s="141" t="s">
        <v>111</v>
      </c>
      <c r="K634" s="140" t="s">
        <v>91</v>
      </c>
      <c r="L634" s="140">
        <v>12</v>
      </c>
      <c r="M634" s="142">
        <v>12</v>
      </c>
      <c r="N634">
        <f t="shared" si="3"/>
        <v>45964</v>
      </c>
    </row>
    <row r="635" spans="1:14" x14ac:dyDescent="0.2">
      <c r="A635" s="141" t="s">
        <v>95</v>
      </c>
      <c r="B635" s="141" t="s">
        <v>96</v>
      </c>
      <c r="C635" s="141">
        <v>161</v>
      </c>
      <c r="D635" s="141">
        <v>2</v>
      </c>
      <c r="E635" s="141">
        <v>4727</v>
      </c>
      <c r="F635" s="141" t="s">
        <v>220</v>
      </c>
      <c r="G635" s="143">
        <v>9</v>
      </c>
      <c r="H635" s="141" t="s">
        <v>64</v>
      </c>
      <c r="I635" s="142" t="s">
        <v>221</v>
      </c>
      <c r="J635" s="141" t="s">
        <v>99</v>
      </c>
      <c r="K635" s="140" t="s">
        <v>91</v>
      </c>
      <c r="L635" s="140">
        <v>9</v>
      </c>
      <c r="M635" s="142">
        <v>9</v>
      </c>
      <c r="N635">
        <f t="shared" si="3"/>
        <v>4729</v>
      </c>
    </row>
    <row r="636" spans="1:14" x14ac:dyDescent="0.2">
      <c r="A636" s="141" t="s">
        <v>95</v>
      </c>
      <c r="B636" s="141" t="s">
        <v>96</v>
      </c>
      <c r="C636" s="141">
        <v>161</v>
      </c>
      <c r="D636" s="141">
        <v>2</v>
      </c>
      <c r="E636" s="141">
        <v>755919</v>
      </c>
      <c r="F636" s="141" t="s">
        <v>292</v>
      </c>
      <c r="G636" s="143">
        <v>18</v>
      </c>
      <c r="H636" s="141" t="s">
        <v>64</v>
      </c>
      <c r="I636" s="142" t="s">
        <v>113</v>
      </c>
      <c r="J636" s="141" t="s">
        <v>99</v>
      </c>
      <c r="K636" s="140" t="s">
        <v>91</v>
      </c>
      <c r="L636" s="140">
        <v>18</v>
      </c>
      <c r="M636" s="142">
        <v>18</v>
      </c>
      <c r="N636">
        <f t="shared" si="3"/>
        <v>755921</v>
      </c>
    </row>
    <row r="637" spans="1:14" x14ac:dyDescent="0.2">
      <c r="A637" s="141" t="s">
        <v>95</v>
      </c>
      <c r="B637" s="141" t="s">
        <v>96</v>
      </c>
      <c r="C637" s="141">
        <v>161</v>
      </c>
      <c r="D637" s="141">
        <v>2</v>
      </c>
      <c r="E637" s="141">
        <v>961177</v>
      </c>
      <c r="F637" s="141" t="s">
        <v>309</v>
      </c>
      <c r="G637" s="143">
        <v>6</v>
      </c>
      <c r="H637" s="141" t="s">
        <v>64</v>
      </c>
      <c r="I637" s="142" t="s">
        <v>115</v>
      </c>
      <c r="J637" s="141" t="s">
        <v>99</v>
      </c>
      <c r="K637" s="140" t="s">
        <v>91</v>
      </c>
      <c r="L637" s="140">
        <v>6</v>
      </c>
      <c r="M637" s="142">
        <v>6</v>
      </c>
      <c r="N637">
        <f t="shared" si="3"/>
        <v>961179</v>
      </c>
    </row>
    <row r="638" spans="1:14" x14ac:dyDescent="0.2">
      <c r="A638" s="141" t="s">
        <v>95</v>
      </c>
      <c r="B638" s="141" t="s">
        <v>96</v>
      </c>
      <c r="C638" s="141">
        <v>161</v>
      </c>
      <c r="D638" s="141">
        <v>3</v>
      </c>
      <c r="E638" s="141">
        <v>1015689</v>
      </c>
      <c r="F638" s="141" t="s">
        <v>248</v>
      </c>
      <c r="G638" s="143">
        <v>72</v>
      </c>
      <c r="H638" s="141" t="s">
        <v>64</v>
      </c>
      <c r="I638" s="142" t="s">
        <v>98</v>
      </c>
      <c r="J638" s="141" t="s">
        <v>99</v>
      </c>
      <c r="K638" s="140" t="s">
        <v>91</v>
      </c>
      <c r="L638" s="140">
        <v>72</v>
      </c>
      <c r="M638" s="142">
        <v>72</v>
      </c>
      <c r="N638">
        <f t="shared" si="3"/>
        <v>1015691</v>
      </c>
    </row>
    <row r="639" spans="1:14" x14ac:dyDescent="0.2">
      <c r="A639" s="141" t="s">
        <v>95</v>
      </c>
      <c r="B639" s="141" t="s">
        <v>96</v>
      </c>
      <c r="C639" s="141">
        <v>161</v>
      </c>
      <c r="D639" s="141">
        <v>3</v>
      </c>
      <c r="E639" s="141">
        <v>4989</v>
      </c>
      <c r="F639" s="141" t="s">
        <v>255</v>
      </c>
      <c r="G639" s="143">
        <v>10</v>
      </c>
      <c r="H639" s="141" t="s">
        <v>64</v>
      </c>
      <c r="I639" s="142" t="s">
        <v>256</v>
      </c>
      <c r="J639" s="141" t="s">
        <v>111</v>
      </c>
      <c r="K639" s="140" t="s">
        <v>91</v>
      </c>
      <c r="L639" s="140">
        <v>10</v>
      </c>
      <c r="M639" s="142">
        <v>10</v>
      </c>
      <c r="N639">
        <f t="shared" si="3"/>
        <v>4991</v>
      </c>
    </row>
    <row r="640" spans="1:14" x14ac:dyDescent="0.2">
      <c r="A640" s="141" t="s">
        <v>95</v>
      </c>
      <c r="B640" s="141" t="s">
        <v>96</v>
      </c>
      <c r="C640" s="141">
        <v>161</v>
      </c>
      <c r="D640" s="141">
        <v>3</v>
      </c>
      <c r="E640" s="141">
        <v>533047004</v>
      </c>
      <c r="F640" s="141" t="s">
        <v>310</v>
      </c>
      <c r="G640" s="143">
        <v>18</v>
      </c>
      <c r="H640" s="141" t="s">
        <v>64</v>
      </c>
      <c r="I640" s="142" t="s">
        <v>108</v>
      </c>
      <c r="J640" s="141" t="s">
        <v>99</v>
      </c>
      <c r="K640" s="140" t="s">
        <v>91</v>
      </c>
      <c r="L640" s="140">
        <v>18</v>
      </c>
      <c r="M640" s="142">
        <v>18</v>
      </c>
      <c r="N640">
        <f t="shared" si="3"/>
        <v>533047006</v>
      </c>
    </row>
    <row r="641" spans="1:14" x14ac:dyDescent="0.2">
      <c r="A641" s="141" t="s">
        <v>95</v>
      </c>
      <c r="B641" s="141" t="s">
        <v>96</v>
      </c>
      <c r="C641" s="141">
        <v>161</v>
      </c>
      <c r="D641" s="141">
        <v>3</v>
      </c>
      <c r="E641" s="141">
        <v>947250</v>
      </c>
      <c r="F641" s="141" t="s">
        <v>311</v>
      </c>
      <c r="G641" s="143">
        <v>18</v>
      </c>
      <c r="H641" s="141" t="s">
        <v>64</v>
      </c>
      <c r="I641" s="142" t="s">
        <v>98</v>
      </c>
      <c r="J641" s="141" t="s">
        <v>99</v>
      </c>
      <c r="K641" s="140" t="s">
        <v>91</v>
      </c>
      <c r="L641" s="140">
        <v>18</v>
      </c>
      <c r="M641" s="142">
        <v>18</v>
      </c>
      <c r="N641">
        <f t="shared" si="3"/>
        <v>947252</v>
      </c>
    </row>
    <row r="642" spans="1:14" x14ac:dyDescent="0.2">
      <c r="A642" s="141" t="s">
        <v>95</v>
      </c>
      <c r="B642" s="141" t="s">
        <v>96</v>
      </c>
      <c r="C642" s="141">
        <v>161</v>
      </c>
      <c r="D642" s="141">
        <v>3</v>
      </c>
      <c r="E642" s="141">
        <v>954239004</v>
      </c>
      <c r="F642" s="141" t="s">
        <v>312</v>
      </c>
      <c r="G642" s="143">
        <v>7</v>
      </c>
      <c r="H642" s="141" t="s">
        <v>64</v>
      </c>
      <c r="I642" s="142" t="s">
        <v>233</v>
      </c>
      <c r="J642" s="141" t="s">
        <v>99</v>
      </c>
      <c r="K642" s="140" t="s">
        <v>91</v>
      </c>
      <c r="L642" s="140">
        <v>7</v>
      </c>
      <c r="M642" s="142">
        <v>7</v>
      </c>
      <c r="N642">
        <f t="shared" si="3"/>
        <v>954239006</v>
      </c>
    </row>
    <row r="643" spans="1:14" x14ac:dyDescent="0.2">
      <c r="A643" s="141" t="s">
        <v>95</v>
      </c>
      <c r="B643" s="141" t="s">
        <v>96</v>
      </c>
      <c r="C643" s="141">
        <v>162</v>
      </c>
      <c r="D643" s="141">
        <v>1</v>
      </c>
      <c r="E643" s="141">
        <v>1030709</v>
      </c>
      <c r="F643" s="141" t="s">
        <v>313</v>
      </c>
      <c r="G643" s="143">
        <v>3</v>
      </c>
      <c r="H643" s="141" t="s">
        <v>64</v>
      </c>
      <c r="I643" s="142" t="s">
        <v>98</v>
      </c>
      <c r="J643" s="141" t="s">
        <v>99</v>
      </c>
      <c r="K643" s="140" t="s">
        <v>91</v>
      </c>
      <c r="L643" s="140">
        <v>3</v>
      </c>
      <c r="M643" s="142">
        <v>3</v>
      </c>
      <c r="N643">
        <f t="shared" si="3"/>
        <v>1030711</v>
      </c>
    </row>
    <row r="644" spans="1:14" x14ac:dyDescent="0.2">
      <c r="A644" s="141" t="s">
        <v>95</v>
      </c>
      <c r="B644" s="141" t="s">
        <v>96</v>
      </c>
      <c r="C644" s="141">
        <v>167</v>
      </c>
      <c r="D644" s="141">
        <v>1</v>
      </c>
      <c r="E644" s="141">
        <v>314892</v>
      </c>
      <c r="F644" s="141" t="s">
        <v>314</v>
      </c>
      <c r="G644" s="143">
        <v>6</v>
      </c>
      <c r="H644" s="141" t="s">
        <v>64</v>
      </c>
      <c r="I644" s="142" t="s">
        <v>115</v>
      </c>
      <c r="J644" s="141" t="s">
        <v>99</v>
      </c>
      <c r="K644" s="140" t="s">
        <v>91</v>
      </c>
      <c r="L644" s="140">
        <v>6</v>
      </c>
      <c r="M644" s="142">
        <v>6</v>
      </c>
      <c r="N644">
        <f t="shared" si="3"/>
        <v>314894</v>
      </c>
    </row>
    <row r="645" spans="1:14" x14ac:dyDescent="0.2">
      <c r="A645" s="141" t="s">
        <v>95</v>
      </c>
      <c r="B645" s="141" t="s">
        <v>96</v>
      </c>
      <c r="C645" s="141">
        <v>167</v>
      </c>
      <c r="D645" s="141">
        <v>1</v>
      </c>
      <c r="E645" s="141">
        <v>3286</v>
      </c>
      <c r="F645" s="141" t="s">
        <v>109</v>
      </c>
      <c r="G645" s="143">
        <v>12</v>
      </c>
      <c r="H645" s="141" t="s">
        <v>64</v>
      </c>
      <c r="I645" s="142" t="s">
        <v>110</v>
      </c>
      <c r="J645" s="141" t="s">
        <v>111</v>
      </c>
      <c r="K645" s="140" t="s">
        <v>91</v>
      </c>
      <c r="L645" s="140">
        <v>12</v>
      </c>
      <c r="M645" s="142">
        <v>12</v>
      </c>
      <c r="N645">
        <f t="shared" si="3"/>
        <v>3288</v>
      </c>
    </row>
    <row r="646" spans="1:14" x14ac:dyDescent="0.2">
      <c r="A646" s="141" t="s">
        <v>95</v>
      </c>
      <c r="B646" s="141" t="s">
        <v>96</v>
      </c>
      <c r="C646" s="141">
        <v>167</v>
      </c>
      <c r="D646" s="141">
        <v>1</v>
      </c>
      <c r="E646" s="141">
        <v>774201</v>
      </c>
      <c r="F646" s="141" t="s">
        <v>315</v>
      </c>
      <c r="G646" s="143">
        <v>6</v>
      </c>
      <c r="H646" s="141" t="s">
        <v>64</v>
      </c>
      <c r="I646" s="142" t="s">
        <v>115</v>
      </c>
      <c r="J646" s="141" t="s">
        <v>99</v>
      </c>
      <c r="K646" s="140" t="s">
        <v>91</v>
      </c>
      <c r="L646" s="140">
        <v>6</v>
      </c>
      <c r="M646" s="142">
        <v>6</v>
      </c>
      <c r="N646">
        <f t="shared" si="3"/>
        <v>774203</v>
      </c>
    </row>
    <row r="647" spans="1:14" x14ac:dyDescent="0.2">
      <c r="A647" s="141" t="s">
        <v>95</v>
      </c>
      <c r="B647" s="141" t="s">
        <v>96</v>
      </c>
      <c r="C647" s="141">
        <v>167</v>
      </c>
      <c r="D647" s="141">
        <v>2</v>
      </c>
      <c r="E647" s="141">
        <v>252914</v>
      </c>
      <c r="F647" s="141" t="s">
        <v>316</v>
      </c>
      <c r="G647" s="143">
        <v>6</v>
      </c>
      <c r="H647" s="141" t="s">
        <v>64</v>
      </c>
      <c r="I647" s="142" t="s">
        <v>110</v>
      </c>
      <c r="J647" s="141" t="s">
        <v>135</v>
      </c>
      <c r="K647" s="140" t="s">
        <v>91</v>
      </c>
      <c r="L647" s="140">
        <v>6</v>
      </c>
      <c r="M647" s="142">
        <v>6</v>
      </c>
      <c r="N647">
        <f t="shared" si="3"/>
        <v>252916</v>
      </c>
    </row>
    <row r="648" spans="1:14" x14ac:dyDescent="0.2">
      <c r="A648" s="141" t="s">
        <v>95</v>
      </c>
      <c r="B648" s="141" t="s">
        <v>96</v>
      </c>
      <c r="C648" s="141">
        <v>167</v>
      </c>
      <c r="D648" s="141">
        <v>2</v>
      </c>
      <c r="E648" s="141">
        <v>355400</v>
      </c>
      <c r="F648" s="141" t="s">
        <v>295</v>
      </c>
      <c r="G648" s="143">
        <v>14</v>
      </c>
      <c r="H648" s="141" t="s">
        <v>64</v>
      </c>
      <c r="I648" s="142" t="s">
        <v>113</v>
      </c>
      <c r="J648" s="141" t="s">
        <v>99</v>
      </c>
      <c r="K648" s="140" t="s">
        <v>91</v>
      </c>
      <c r="L648" s="140">
        <v>14</v>
      </c>
      <c r="M648" s="142">
        <v>14</v>
      </c>
      <c r="N648">
        <f t="shared" si="3"/>
        <v>355402</v>
      </c>
    </row>
    <row r="649" spans="1:14" x14ac:dyDescent="0.2">
      <c r="A649" s="141" t="s">
        <v>95</v>
      </c>
      <c r="B649" s="141" t="s">
        <v>96</v>
      </c>
      <c r="C649" s="141">
        <v>167</v>
      </c>
      <c r="D649" s="141">
        <v>2</v>
      </c>
      <c r="E649" s="141">
        <v>373677</v>
      </c>
      <c r="F649" s="141" t="s">
        <v>317</v>
      </c>
      <c r="G649" s="143">
        <v>1</v>
      </c>
      <c r="H649" s="141" t="s">
        <v>64</v>
      </c>
      <c r="I649" s="142" t="s">
        <v>212</v>
      </c>
      <c r="J649" s="141" t="s">
        <v>99</v>
      </c>
      <c r="K649" s="140" t="s">
        <v>91</v>
      </c>
      <c r="L649" s="140">
        <v>1</v>
      </c>
      <c r="M649" s="142">
        <v>1</v>
      </c>
      <c r="N649">
        <f t="shared" si="3"/>
        <v>373679</v>
      </c>
    </row>
    <row r="650" spans="1:14" x14ac:dyDescent="0.2">
      <c r="A650" s="141" t="s">
        <v>95</v>
      </c>
      <c r="B650" s="141" t="s">
        <v>96</v>
      </c>
      <c r="C650" s="141">
        <v>167</v>
      </c>
      <c r="D650" s="141">
        <v>2</v>
      </c>
      <c r="E650" s="141">
        <v>733870</v>
      </c>
      <c r="F650" s="141" t="s">
        <v>120</v>
      </c>
      <c r="G650" s="143">
        <v>1</v>
      </c>
      <c r="H650" s="141" t="s">
        <v>64</v>
      </c>
      <c r="I650" s="142" t="s">
        <v>113</v>
      </c>
      <c r="J650" s="141" t="s">
        <v>99</v>
      </c>
      <c r="K650" s="140" t="s">
        <v>91</v>
      </c>
      <c r="L650" s="140">
        <v>1</v>
      </c>
      <c r="M650" s="142">
        <v>1</v>
      </c>
      <c r="N650">
        <f t="shared" si="3"/>
        <v>733872</v>
      </c>
    </row>
    <row r="651" spans="1:14" x14ac:dyDescent="0.2">
      <c r="A651" s="141" t="s">
        <v>95</v>
      </c>
      <c r="B651" s="141" t="s">
        <v>96</v>
      </c>
      <c r="C651" s="141">
        <v>167</v>
      </c>
      <c r="D651" s="141">
        <v>2</v>
      </c>
      <c r="E651" s="141">
        <v>755919</v>
      </c>
      <c r="F651" s="141" t="s">
        <v>292</v>
      </c>
      <c r="G651" s="143">
        <v>3</v>
      </c>
      <c r="H651" s="141" t="s">
        <v>64</v>
      </c>
      <c r="I651" s="142" t="s">
        <v>113</v>
      </c>
      <c r="J651" s="141" t="s">
        <v>99</v>
      </c>
      <c r="K651" s="140" t="s">
        <v>91</v>
      </c>
      <c r="L651" s="140">
        <v>3</v>
      </c>
      <c r="M651" s="142">
        <v>3</v>
      </c>
      <c r="N651">
        <f t="shared" si="3"/>
        <v>755921</v>
      </c>
    </row>
    <row r="652" spans="1:14" x14ac:dyDescent="0.2">
      <c r="A652" s="141" t="s">
        <v>95</v>
      </c>
      <c r="B652" s="141" t="s">
        <v>96</v>
      </c>
      <c r="C652" s="141">
        <v>167</v>
      </c>
      <c r="D652" s="141">
        <v>2</v>
      </c>
      <c r="E652" s="141">
        <v>768107</v>
      </c>
      <c r="F652" s="141" t="s">
        <v>270</v>
      </c>
      <c r="G652" s="143">
        <v>1</v>
      </c>
      <c r="H652" s="141" t="s">
        <v>64</v>
      </c>
      <c r="I652" s="142" t="s">
        <v>164</v>
      </c>
      <c r="J652" s="141" t="s">
        <v>99</v>
      </c>
      <c r="K652" s="140" t="s">
        <v>91</v>
      </c>
      <c r="L652" s="140">
        <v>1</v>
      </c>
      <c r="M652" s="142">
        <v>1</v>
      </c>
      <c r="N652">
        <f t="shared" si="3"/>
        <v>768109</v>
      </c>
    </row>
    <row r="653" spans="1:14" x14ac:dyDescent="0.2">
      <c r="A653" s="141" t="s">
        <v>95</v>
      </c>
      <c r="B653" s="141" t="s">
        <v>96</v>
      </c>
      <c r="C653" s="141">
        <v>167</v>
      </c>
      <c r="D653" s="141">
        <v>3</v>
      </c>
      <c r="E653" s="141">
        <v>533047006</v>
      </c>
      <c r="F653" s="141" t="s">
        <v>318</v>
      </c>
      <c r="G653" s="143">
        <v>22</v>
      </c>
      <c r="H653" s="141" t="s">
        <v>64</v>
      </c>
      <c r="I653" s="142" t="s">
        <v>108</v>
      </c>
      <c r="J653" s="141" t="s">
        <v>99</v>
      </c>
      <c r="K653" s="140" t="s">
        <v>91</v>
      </c>
      <c r="L653" s="140">
        <v>22</v>
      </c>
      <c r="M653" s="142">
        <v>22</v>
      </c>
      <c r="N653">
        <f t="shared" si="3"/>
        <v>533047008</v>
      </c>
    </row>
    <row r="654" spans="1:14" x14ac:dyDescent="0.2">
      <c r="A654" s="141" t="s">
        <v>95</v>
      </c>
      <c r="B654" s="141" t="s">
        <v>96</v>
      </c>
      <c r="C654" s="141">
        <v>167</v>
      </c>
      <c r="D654" s="141">
        <v>3</v>
      </c>
      <c r="E654" s="141">
        <v>891736</v>
      </c>
      <c r="F654" s="141" t="s">
        <v>319</v>
      </c>
      <c r="G654" s="143">
        <v>3</v>
      </c>
      <c r="H654" s="141" t="s">
        <v>64</v>
      </c>
      <c r="I654" s="142" t="s">
        <v>115</v>
      </c>
      <c r="J654" s="141" t="s">
        <v>99</v>
      </c>
      <c r="K654" s="140" t="s">
        <v>91</v>
      </c>
      <c r="L654" s="140">
        <v>3</v>
      </c>
      <c r="M654" s="142">
        <v>3</v>
      </c>
      <c r="N654">
        <f t="shared" si="3"/>
        <v>891738</v>
      </c>
    </row>
    <row r="655" spans="1:14" x14ac:dyDescent="0.2">
      <c r="A655" s="141" t="s">
        <v>95</v>
      </c>
      <c r="B655" s="141" t="s">
        <v>96</v>
      </c>
      <c r="C655" s="141">
        <v>167</v>
      </c>
      <c r="D655" s="141">
        <v>3</v>
      </c>
      <c r="E655" s="141">
        <v>954239005</v>
      </c>
      <c r="F655" s="141" t="s">
        <v>320</v>
      </c>
      <c r="G655" s="143">
        <v>5</v>
      </c>
      <c r="H655" s="141" t="s">
        <v>64</v>
      </c>
      <c r="I655" s="142" t="s">
        <v>233</v>
      </c>
      <c r="J655" s="141" t="s">
        <v>99</v>
      </c>
      <c r="K655" s="140" t="s">
        <v>91</v>
      </c>
      <c r="L655" s="140">
        <v>5</v>
      </c>
      <c r="M655" s="142">
        <v>5</v>
      </c>
      <c r="N655">
        <f t="shared" si="3"/>
        <v>954239007</v>
      </c>
    </row>
    <row r="656" spans="1:14" x14ac:dyDescent="0.2">
      <c r="A656" s="141" t="s">
        <v>95</v>
      </c>
      <c r="B656" s="141" t="s">
        <v>96</v>
      </c>
      <c r="C656" s="141">
        <v>169</v>
      </c>
      <c r="D656" s="141">
        <v>1</v>
      </c>
      <c r="E656" s="141">
        <v>1022893</v>
      </c>
      <c r="F656" s="141" t="s">
        <v>321</v>
      </c>
      <c r="G656" s="143">
        <v>10</v>
      </c>
      <c r="H656" s="141" t="s">
        <v>64</v>
      </c>
      <c r="I656" s="142" t="s">
        <v>115</v>
      </c>
      <c r="J656" s="141" t="s">
        <v>99</v>
      </c>
      <c r="K656" s="140" t="s">
        <v>91</v>
      </c>
      <c r="L656" s="140">
        <v>10</v>
      </c>
      <c r="M656" s="142">
        <v>10</v>
      </c>
      <c r="N656">
        <f t="shared" si="3"/>
        <v>1022895</v>
      </c>
    </row>
    <row r="657" spans="1:14" x14ac:dyDescent="0.2">
      <c r="A657" s="141" t="s">
        <v>95</v>
      </c>
      <c r="B657" s="141" t="s">
        <v>96</v>
      </c>
      <c r="C657" s="141">
        <v>169</v>
      </c>
      <c r="D657" s="141">
        <v>1</v>
      </c>
      <c r="E657" s="141">
        <v>484648</v>
      </c>
      <c r="F657" s="141" t="s">
        <v>322</v>
      </c>
      <c r="G657" s="143">
        <v>4</v>
      </c>
      <c r="H657" s="141" t="s">
        <v>64</v>
      </c>
      <c r="I657" s="142" t="s">
        <v>244</v>
      </c>
      <c r="J657" s="141" t="s">
        <v>99</v>
      </c>
      <c r="K657" s="140" t="s">
        <v>91</v>
      </c>
      <c r="L657" s="140">
        <v>4</v>
      </c>
      <c r="M657" s="142">
        <v>4</v>
      </c>
      <c r="N657">
        <f t="shared" si="3"/>
        <v>484650</v>
      </c>
    </row>
    <row r="658" spans="1:14" x14ac:dyDescent="0.2">
      <c r="A658" s="141" t="s">
        <v>95</v>
      </c>
      <c r="B658" s="141" t="s">
        <v>96</v>
      </c>
      <c r="C658" s="141">
        <v>169</v>
      </c>
      <c r="D658" s="141">
        <v>1</v>
      </c>
      <c r="E658" s="141">
        <v>62654</v>
      </c>
      <c r="F658" s="141" t="s">
        <v>323</v>
      </c>
      <c r="G658" s="143">
        <v>8</v>
      </c>
      <c r="H658" s="141" t="s">
        <v>64</v>
      </c>
      <c r="I658" s="142" t="s">
        <v>110</v>
      </c>
      <c r="J658" s="141" t="s">
        <v>135</v>
      </c>
      <c r="K658" s="140" t="s">
        <v>91</v>
      </c>
      <c r="L658" s="140">
        <v>8</v>
      </c>
      <c r="M658" s="142">
        <v>8</v>
      </c>
      <c r="N658">
        <f t="shared" si="3"/>
        <v>62656</v>
      </c>
    </row>
    <row r="659" spans="1:14" x14ac:dyDescent="0.2">
      <c r="A659" s="141" t="s">
        <v>95</v>
      </c>
      <c r="B659" s="141" t="s">
        <v>96</v>
      </c>
      <c r="C659" s="141">
        <v>169</v>
      </c>
      <c r="D659" s="141">
        <v>1</v>
      </c>
      <c r="E659" s="141">
        <v>987091</v>
      </c>
      <c r="F659" s="141" t="s">
        <v>324</v>
      </c>
      <c r="G659" s="143">
        <v>3</v>
      </c>
      <c r="H659" s="141" t="s">
        <v>64</v>
      </c>
      <c r="I659" s="142" t="s">
        <v>115</v>
      </c>
      <c r="J659" s="141" t="s">
        <v>99</v>
      </c>
      <c r="K659" s="140" t="s">
        <v>91</v>
      </c>
      <c r="L659" s="140">
        <v>3</v>
      </c>
      <c r="M659" s="142">
        <v>3</v>
      </c>
      <c r="N659">
        <f t="shared" si="3"/>
        <v>987093</v>
      </c>
    </row>
    <row r="660" spans="1:14" x14ac:dyDescent="0.2">
      <c r="A660" s="141" t="s">
        <v>95</v>
      </c>
      <c r="B660" s="141" t="s">
        <v>96</v>
      </c>
      <c r="C660" s="141">
        <v>175</v>
      </c>
      <c r="D660" s="141">
        <v>1</v>
      </c>
      <c r="E660" s="141">
        <v>25922</v>
      </c>
      <c r="F660" s="141" t="s">
        <v>325</v>
      </c>
      <c r="G660" s="143">
        <v>4</v>
      </c>
      <c r="H660" s="141" t="s">
        <v>64</v>
      </c>
      <c r="I660" s="142" t="s">
        <v>134</v>
      </c>
      <c r="J660" s="141" t="s">
        <v>135</v>
      </c>
      <c r="K660" s="140" t="s">
        <v>91</v>
      </c>
      <c r="L660" s="140">
        <v>4</v>
      </c>
      <c r="M660" s="142">
        <v>4</v>
      </c>
      <c r="N660">
        <f t="shared" si="3"/>
        <v>25924</v>
      </c>
    </row>
    <row r="661" spans="1:14" x14ac:dyDescent="0.2">
      <c r="A661" s="141" t="s">
        <v>95</v>
      </c>
      <c r="B661" s="141" t="s">
        <v>96</v>
      </c>
      <c r="C661" s="141">
        <v>175</v>
      </c>
      <c r="D661" s="141">
        <v>1</v>
      </c>
      <c r="E661" s="141">
        <v>25922</v>
      </c>
      <c r="F661" s="141" t="s">
        <v>325</v>
      </c>
      <c r="G661" s="143">
        <v>12</v>
      </c>
      <c r="H661" s="141" t="s">
        <v>64</v>
      </c>
      <c r="I661" s="142" t="s">
        <v>134</v>
      </c>
      <c r="J661" s="141" t="s">
        <v>135</v>
      </c>
      <c r="K661" s="140" t="s">
        <v>91</v>
      </c>
      <c r="L661" s="140">
        <v>12</v>
      </c>
      <c r="M661" s="142">
        <v>12</v>
      </c>
      <c r="N661">
        <f t="shared" si="3"/>
        <v>25924</v>
      </c>
    </row>
    <row r="662" spans="1:14" x14ac:dyDescent="0.2">
      <c r="A662" s="141" t="s">
        <v>95</v>
      </c>
      <c r="B662" s="141" t="s">
        <v>96</v>
      </c>
      <c r="C662" s="141">
        <v>175</v>
      </c>
      <c r="D662" s="141">
        <v>1</v>
      </c>
      <c r="E662" s="141">
        <v>25922</v>
      </c>
      <c r="F662" s="141" t="s">
        <v>325</v>
      </c>
      <c r="G662" s="143">
        <v>37</v>
      </c>
      <c r="H662" s="141" t="s">
        <v>64</v>
      </c>
      <c r="I662" s="142" t="s">
        <v>134</v>
      </c>
      <c r="J662" s="141" t="s">
        <v>135</v>
      </c>
      <c r="K662" s="140" t="s">
        <v>91</v>
      </c>
      <c r="L662" s="140">
        <v>37</v>
      </c>
      <c r="M662" s="142">
        <v>37</v>
      </c>
      <c r="N662">
        <f t="shared" si="3"/>
        <v>25924</v>
      </c>
    </row>
    <row r="663" spans="1:14" x14ac:dyDescent="0.2">
      <c r="A663" s="141" t="s">
        <v>95</v>
      </c>
      <c r="B663" s="141" t="s">
        <v>96</v>
      </c>
      <c r="C663" s="141">
        <v>175</v>
      </c>
      <c r="D663" s="141">
        <v>1</v>
      </c>
      <c r="E663" s="141">
        <v>929130005</v>
      </c>
      <c r="F663" s="141" t="s">
        <v>326</v>
      </c>
      <c r="G663" s="143">
        <v>3</v>
      </c>
      <c r="H663" s="141" t="s">
        <v>64</v>
      </c>
      <c r="I663" s="142" t="s">
        <v>117</v>
      </c>
      <c r="J663" s="141" t="s">
        <v>99</v>
      </c>
      <c r="K663" s="140" t="s">
        <v>91</v>
      </c>
      <c r="L663" s="140">
        <v>3</v>
      </c>
      <c r="M663" s="142">
        <v>3</v>
      </c>
      <c r="N663">
        <f t="shared" si="3"/>
        <v>929130007</v>
      </c>
    </row>
    <row r="664" spans="1:14" x14ac:dyDescent="0.2">
      <c r="A664" s="141" t="s">
        <v>95</v>
      </c>
      <c r="B664" s="141" t="s">
        <v>96</v>
      </c>
      <c r="C664" s="141">
        <v>175</v>
      </c>
      <c r="D664" s="141">
        <v>1</v>
      </c>
      <c r="E664" s="141">
        <v>974373</v>
      </c>
      <c r="F664" s="141" t="s">
        <v>327</v>
      </c>
      <c r="G664" s="143">
        <v>1</v>
      </c>
      <c r="H664" s="141" t="s">
        <v>64</v>
      </c>
      <c r="I664" s="142" t="s">
        <v>117</v>
      </c>
      <c r="J664" s="141" t="s">
        <v>99</v>
      </c>
      <c r="K664" s="140" t="s">
        <v>91</v>
      </c>
      <c r="L664" s="140">
        <v>1</v>
      </c>
      <c r="M664" s="142">
        <v>1</v>
      </c>
      <c r="N664">
        <f t="shared" si="3"/>
        <v>974375</v>
      </c>
    </row>
    <row r="665" spans="1:14" x14ac:dyDescent="0.2">
      <c r="A665" s="141" t="s">
        <v>95</v>
      </c>
      <c r="B665" s="141" t="s">
        <v>96</v>
      </c>
      <c r="C665" s="141">
        <v>175</v>
      </c>
      <c r="D665" s="141">
        <v>2</v>
      </c>
      <c r="E665" s="141">
        <v>1032077</v>
      </c>
      <c r="F665" s="141" t="s">
        <v>328</v>
      </c>
      <c r="G665" s="143">
        <v>9</v>
      </c>
      <c r="H665" s="141" t="s">
        <v>64</v>
      </c>
      <c r="I665" s="142" t="s">
        <v>115</v>
      </c>
      <c r="J665" s="141" t="s">
        <v>99</v>
      </c>
      <c r="K665" s="140" t="s">
        <v>91</v>
      </c>
      <c r="L665" s="140">
        <v>9</v>
      </c>
      <c r="M665" s="142">
        <v>9</v>
      </c>
      <c r="N665">
        <f t="shared" si="3"/>
        <v>1032079</v>
      </c>
    </row>
    <row r="666" spans="1:14" x14ac:dyDescent="0.2">
      <c r="A666" s="141" t="s">
        <v>95</v>
      </c>
      <c r="B666" s="141" t="s">
        <v>96</v>
      </c>
      <c r="C666" s="141">
        <v>175</v>
      </c>
      <c r="D666" s="141">
        <v>2</v>
      </c>
      <c r="E666" s="141">
        <v>142480</v>
      </c>
      <c r="F666" s="141" t="s">
        <v>257</v>
      </c>
      <c r="G666" s="143">
        <v>3</v>
      </c>
      <c r="H666" s="141" t="s">
        <v>64</v>
      </c>
      <c r="I666" s="142" t="s">
        <v>110</v>
      </c>
      <c r="J666" s="141" t="s">
        <v>135</v>
      </c>
      <c r="K666" s="140" t="s">
        <v>91</v>
      </c>
      <c r="L666" s="140">
        <v>3</v>
      </c>
      <c r="M666" s="142">
        <v>3</v>
      </c>
      <c r="N666">
        <f t="shared" si="3"/>
        <v>142482</v>
      </c>
    </row>
    <row r="667" spans="1:14" x14ac:dyDescent="0.2">
      <c r="A667" s="141" t="s">
        <v>95</v>
      </c>
      <c r="B667" s="141" t="s">
        <v>96</v>
      </c>
      <c r="C667" s="141">
        <v>175</v>
      </c>
      <c r="D667" s="141">
        <v>2</v>
      </c>
      <c r="E667" s="141">
        <v>519038</v>
      </c>
      <c r="F667" s="141" t="s">
        <v>329</v>
      </c>
      <c r="G667" s="143">
        <v>4</v>
      </c>
      <c r="H667" s="141" t="s">
        <v>64</v>
      </c>
      <c r="I667" s="142" t="s">
        <v>134</v>
      </c>
      <c r="J667" s="141" t="s">
        <v>135</v>
      </c>
      <c r="K667" s="140" t="s">
        <v>91</v>
      </c>
      <c r="L667" s="140">
        <v>4</v>
      </c>
      <c r="M667" s="142">
        <v>4</v>
      </c>
      <c r="N667">
        <f t="shared" si="3"/>
        <v>519040</v>
      </c>
    </row>
    <row r="668" spans="1:14" x14ac:dyDescent="0.2">
      <c r="A668" s="141" t="s">
        <v>95</v>
      </c>
      <c r="B668" s="141" t="s">
        <v>96</v>
      </c>
      <c r="C668" s="141">
        <v>177</v>
      </c>
      <c r="D668" s="141">
        <v>1</v>
      </c>
      <c r="E668" s="141">
        <v>201803</v>
      </c>
      <c r="F668" s="141" t="s">
        <v>330</v>
      </c>
      <c r="G668" s="143">
        <v>9</v>
      </c>
      <c r="H668" s="141" t="s">
        <v>64</v>
      </c>
      <c r="I668" s="142" t="s">
        <v>110</v>
      </c>
      <c r="J668" s="141" t="s">
        <v>135</v>
      </c>
      <c r="K668" s="140" t="s">
        <v>91</v>
      </c>
      <c r="L668" s="140">
        <v>9</v>
      </c>
      <c r="M668" s="142">
        <v>9</v>
      </c>
      <c r="N668">
        <f t="shared" si="3"/>
        <v>201805</v>
      </c>
    </row>
    <row r="669" spans="1:14" x14ac:dyDescent="0.2">
      <c r="A669" s="141" t="s">
        <v>95</v>
      </c>
      <c r="B669" s="141" t="s">
        <v>96</v>
      </c>
      <c r="C669" s="141">
        <v>177</v>
      </c>
      <c r="D669" s="141">
        <v>1</v>
      </c>
      <c r="E669" s="141">
        <v>355400</v>
      </c>
      <c r="F669" s="141" t="s">
        <v>295</v>
      </c>
      <c r="G669" s="143">
        <v>6</v>
      </c>
      <c r="H669" s="141" t="s">
        <v>64</v>
      </c>
      <c r="I669" s="142" t="s">
        <v>113</v>
      </c>
      <c r="J669" s="141" t="s">
        <v>99</v>
      </c>
      <c r="K669" s="140" t="s">
        <v>91</v>
      </c>
      <c r="L669" s="140">
        <v>6</v>
      </c>
      <c r="M669" s="142">
        <v>6</v>
      </c>
      <c r="N669">
        <f t="shared" si="3"/>
        <v>355402</v>
      </c>
    </row>
    <row r="670" spans="1:14" x14ac:dyDescent="0.2">
      <c r="A670" s="141" t="s">
        <v>95</v>
      </c>
      <c r="B670" s="141" t="s">
        <v>96</v>
      </c>
      <c r="C670" s="141">
        <v>177</v>
      </c>
      <c r="D670" s="141">
        <v>1</v>
      </c>
      <c r="E670" s="141">
        <v>43097</v>
      </c>
      <c r="F670" s="141" t="s">
        <v>331</v>
      </c>
      <c r="G670" s="143">
        <v>3</v>
      </c>
      <c r="H670" s="141" t="s">
        <v>64</v>
      </c>
      <c r="I670" s="142" t="s">
        <v>134</v>
      </c>
      <c r="J670" s="141" t="s">
        <v>135</v>
      </c>
      <c r="K670" s="140" t="s">
        <v>91</v>
      </c>
      <c r="L670" s="140">
        <v>3</v>
      </c>
      <c r="M670" s="142">
        <v>3</v>
      </c>
      <c r="N670">
        <f t="shared" si="3"/>
        <v>43099</v>
      </c>
    </row>
    <row r="671" spans="1:14" x14ac:dyDescent="0.2">
      <c r="A671" s="141" t="s">
        <v>95</v>
      </c>
      <c r="B671" s="141" t="s">
        <v>96</v>
      </c>
      <c r="C671" s="141">
        <v>177</v>
      </c>
      <c r="D671" s="141">
        <v>1</v>
      </c>
      <c r="E671" s="141">
        <v>563849005</v>
      </c>
      <c r="F671" s="141" t="s">
        <v>332</v>
      </c>
      <c r="G671" s="143">
        <v>6</v>
      </c>
      <c r="H671" s="141" t="s">
        <v>64</v>
      </c>
      <c r="I671" s="142" t="s">
        <v>110</v>
      </c>
      <c r="J671" s="141" t="s">
        <v>135</v>
      </c>
      <c r="K671" s="140" t="s">
        <v>91</v>
      </c>
      <c r="L671" s="140">
        <v>6</v>
      </c>
      <c r="M671" s="142">
        <v>6</v>
      </c>
      <c r="N671">
        <f t="shared" si="3"/>
        <v>563849007</v>
      </c>
    </row>
    <row r="672" spans="1:14" x14ac:dyDescent="0.2">
      <c r="A672" s="141" t="s">
        <v>95</v>
      </c>
      <c r="B672" s="141" t="s">
        <v>96</v>
      </c>
      <c r="C672" s="141">
        <v>177</v>
      </c>
      <c r="D672" s="141">
        <v>1</v>
      </c>
      <c r="E672" s="141">
        <v>700055</v>
      </c>
      <c r="F672" s="141" t="s">
        <v>333</v>
      </c>
      <c r="G672" s="143">
        <v>1</v>
      </c>
      <c r="H672" s="141" t="s">
        <v>64</v>
      </c>
      <c r="I672" s="142" t="s">
        <v>117</v>
      </c>
      <c r="J672" s="141" t="s">
        <v>99</v>
      </c>
      <c r="K672" s="140" t="s">
        <v>91</v>
      </c>
      <c r="L672" s="140">
        <v>1</v>
      </c>
      <c r="M672" s="142">
        <v>1</v>
      </c>
      <c r="N672">
        <f t="shared" si="3"/>
        <v>700057</v>
      </c>
    </row>
    <row r="673" spans="1:14" x14ac:dyDescent="0.2">
      <c r="A673" s="141" t="s">
        <v>95</v>
      </c>
      <c r="B673" s="141" t="s">
        <v>96</v>
      </c>
      <c r="C673" s="141">
        <v>177</v>
      </c>
      <c r="D673" s="141">
        <v>1</v>
      </c>
      <c r="E673" s="141">
        <v>755919</v>
      </c>
      <c r="F673" s="141" t="s">
        <v>292</v>
      </c>
      <c r="G673" s="143">
        <v>6</v>
      </c>
      <c r="H673" s="141" t="s">
        <v>64</v>
      </c>
      <c r="I673" s="142" t="s">
        <v>113</v>
      </c>
      <c r="J673" s="141" t="s">
        <v>99</v>
      </c>
      <c r="K673" s="140" t="s">
        <v>91</v>
      </c>
      <c r="L673" s="140">
        <v>6</v>
      </c>
      <c r="M673" s="142">
        <v>6</v>
      </c>
      <c r="N673">
        <f t="shared" si="3"/>
        <v>755921</v>
      </c>
    </row>
    <row r="674" spans="1:14" x14ac:dyDescent="0.2">
      <c r="A674" s="141" t="s">
        <v>95</v>
      </c>
      <c r="B674" s="141" t="s">
        <v>96</v>
      </c>
      <c r="C674" s="141">
        <v>177</v>
      </c>
      <c r="D674" s="141">
        <v>1</v>
      </c>
      <c r="E674" s="141">
        <v>974363</v>
      </c>
      <c r="F674" s="141" t="s">
        <v>334</v>
      </c>
      <c r="G674" s="143">
        <v>3</v>
      </c>
      <c r="H674" s="141" t="s">
        <v>64</v>
      </c>
      <c r="I674" s="142" t="s">
        <v>117</v>
      </c>
      <c r="J674" s="141" t="s">
        <v>99</v>
      </c>
      <c r="K674" s="140" t="s">
        <v>91</v>
      </c>
      <c r="L674" s="140">
        <v>3</v>
      </c>
      <c r="M674" s="142">
        <v>3</v>
      </c>
      <c r="N674">
        <f t="shared" si="3"/>
        <v>974365</v>
      </c>
    </row>
    <row r="675" spans="1:14" x14ac:dyDescent="0.2">
      <c r="A675" s="141" t="s">
        <v>95</v>
      </c>
      <c r="B675" s="141" t="s">
        <v>96</v>
      </c>
      <c r="C675" s="141">
        <v>177</v>
      </c>
      <c r="D675" s="141">
        <v>2</v>
      </c>
      <c r="E675" s="141">
        <v>1037086</v>
      </c>
      <c r="F675" s="141" t="s">
        <v>335</v>
      </c>
      <c r="G675" s="143">
        <v>1</v>
      </c>
      <c r="H675" s="141" t="s">
        <v>64</v>
      </c>
      <c r="I675" s="142" t="s">
        <v>244</v>
      </c>
      <c r="J675" s="141" t="s">
        <v>99</v>
      </c>
      <c r="K675" s="140" t="s">
        <v>91</v>
      </c>
      <c r="L675" s="140">
        <v>1</v>
      </c>
      <c r="M675" s="142">
        <v>1</v>
      </c>
      <c r="N675">
        <f t="shared" si="3"/>
        <v>1037088</v>
      </c>
    </row>
    <row r="676" spans="1:14" x14ac:dyDescent="0.2">
      <c r="A676" s="141" t="s">
        <v>95</v>
      </c>
      <c r="B676" s="141" t="s">
        <v>96</v>
      </c>
      <c r="C676" s="141">
        <v>177</v>
      </c>
      <c r="D676" s="141">
        <v>2</v>
      </c>
      <c r="E676" s="141">
        <v>1037086</v>
      </c>
      <c r="F676" s="141" t="s">
        <v>335</v>
      </c>
      <c r="G676" s="143">
        <v>2</v>
      </c>
      <c r="H676" s="141" t="s">
        <v>64</v>
      </c>
      <c r="I676" s="142" t="s">
        <v>244</v>
      </c>
      <c r="J676" s="141" t="s">
        <v>99</v>
      </c>
      <c r="K676" s="140" t="s">
        <v>91</v>
      </c>
      <c r="L676" s="140">
        <v>2</v>
      </c>
      <c r="M676" s="142">
        <v>2</v>
      </c>
      <c r="N676">
        <f t="shared" si="3"/>
        <v>1037088</v>
      </c>
    </row>
    <row r="677" spans="1:14" x14ac:dyDescent="0.2">
      <c r="A677" s="141" t="s">
        <v>95</v>
      </c>
      <c r="B677" s="141" t="s">
        <v>96</v>
      </c>
      <c r="C677" s="141">
        <v>177</v>
      </c>
      <c r="D677" s="141">
        <v>2</v>
      </c>
      <c r="E677" s="141">
        <v>17537</v>
      </c>
      <c r="F677" s="141" t="s">
        <v>336</v>
      </c>
      <c r="G677" s="143">
        <v>2</v>
      </c>
      <c r="H677" s="141" t="s">
        <v>64</v>
      </c>
      <c r="I677" s="142" t="s">
        <v>110</v>
      </c>
      <c r="J677" s="141" t="s">
        <v>135</v>
      </c>
      <c r="K677" s="140" t="s">
        <v>91</v>
      </c>
      <c r="L677" s="140">
        <v>2</v>
      </c>
      <c r="M677" s="142">
        <v>2</v>
      </c>
      <c r="N677">
        <f t="shared" si="3"/>
        <v>17539</v>
      </c>
    </row>
    <row r="678" spans="1:14" x14ac:dyDescent="0.2">
      <c r="A678" s="141" t="s">
        <v>95</v>
      </c>
      <c r="B678" s="141" t="s">
        <v>96</v>
      </c>
      <c r="C678" s="141">
        <v>177</v>
      </c>
      <c r="D678" s="141">
        <v>2</v>
      </c>
      <c r="E678" s="141">
        <v>549453</v>
      </c>
      <c r="F678" s="141" t="s">
        <v>337</v>
      </c>
      <c r="G678" s="143">
        <v>3</v>
      </c>
      <c r="H678" s="141" t="s">
        <v>64</v>
      </c>
      <c r="I678" s="142" t="s">
        <v>117</v>
      </c>
      <c r="J678" s="141" t="s">
        <v>99</v>
      </c>
      <c r="K678" s="140" t="s">
        <v>91</v>
      </c>
      <c r="L678" s="140">
        <v>3</v>
      </c>
      <c r="M678" s="142">
        <v>3</v>
      </c>
      <c r="N678">
        <f t="shared" si="3"/>
        <v>549455</v>
      </c>
    </row>
    <row r="679" spans="1:14" x14ac:dyDescent="0.2">
      <c r="A679" s="141" t="s">
        <v>95</v>
      </c>
      <c r="B679" s="141" t="s">
        <v>96</v>
      </c>
      <c r="C679" s="141">
        <v>177</v>
      </c>
      <c r="D679" s="141">
        <v>2</v>
      </c>
      <c r="E679" s="141">
        <v>720435</v>
      </c>
      <c r="F679" s="141" t="s">
        <v>338</v>
      </c>
      <c r="G679" s="143">
        <v>12</v>
      </c>
      <c r="H679" s="141" t="s">
        <v>64</v>
      </c>
      <c r="I679" s="142" t="s">
        <v>98</v>
      </c>
      <c r="J679" s="141" t="s">
        <v>99</v>
      </c>
      <c r="K679" s="140" t="s">
        <v>91</v>
      </c>
      <c r="L679" s="140">
        <v>12</v>
      </c>
      <c r="M679" s="142">
        <v>12</v>
      </c>
      <c r="N679">
        <f t="shared" si="3"/>
        <v>720437</v>
      </c>
    </row>
    <row r="680" spans="1:14" x14ac:dyDescent="0.2">
      <c r="A680" s="141" t="s">
        <v>95</v>
      </c>
      <c r="B680" s="141" t="s">
        <v>96</v>
      </c>
      <c r="C680" s="141">
        <v>177</v>
      </c>
      <c r="D680" s="141">
        <v>2</v>
      </c>
      <c r="E680" s="141">
        <v>768479</v>
      </c>
      <c r="F680" s="141" t="s">
        <v>339</v>
      </c>
      <c r="G680" s="143">
        <v>4</v>
      </c>
      <c r="H680" s="141" t="s">
        <v>64</v>
      </c>
      <c r="I680" s="142" t="s">
        <v>117</v>
      </c>
      <c r="J680" s="141" t="s">
        <v>99</v>
      </c>
      <c r="K680" s="140" t="s">
        <v>91</v>
      </c>
      <c r="L680" s="140">
        <v>4</v>
      </c>
      <c r="M680" s="142">
        <v>4</v>
      </c>
      <c r="N680">
        <f t="shared" ref="N680:N743" si="4">E680+2</f>
        <v>768481</v>
      </c>
    </row>
    <row r="681" spans="1:14" x14ac:dyDescent="0.2">
      <c r="A681" s="141" t="s">
        <v>95</v>
      </c>
      <c r="B681" s="141" t="s">
        <v>96</v>
      </c>
      <c r="C681" s="141">
        <v>177</v>
      </c>
      <c r="D681" s="141">
        <v>2</v>
      </c>
      <c r="E681" s="141">
        <v>779262</v>
      </c>
      <c r="F681" s="141" t="s">
        <v>340</v>
      </c>
      <c r="G681" s="143">
        <v>2</v>
      </c>
      <c r="H681" s="141" t="s">
        <v>64</v>
      </c>
      <c r="I681" s="142" t="s">
        <v>117</v>
      </c>
      <c r="J681" s="141" t="s">
        <v>99</v>
      </c>
      <c r="K681" s="140" t="s">
        <v>91</v>
      </c>
      <c r="L681" s="140">
        <v>2</v>
      </c>
      <c r="M681" s="142">
        <v>2</v>
      </c>
      <c r="N681">
        <f t="shared" si="4"/>
        <v>779264</v>
      </c>
    </row>
    <row r="682" spans="1:14" x14ac:dyDescent="0.2">
      <c r="A682" s="141" t="s">
        <v>95</v>
      </c>
      <c r="B682" s="141" t="s">
        <v>96</v>
      </c>
      <c r="C682" s="141">
        <v>177</v>
      </c>
      <c r="D682" s="141">
        <v>2</v>
      </c>
      <c r="E682" s="141">
        <v>902567</v>
      </c>
      <c r="F682" s="141" t="s">
        <v>341</v>
      </c>
      <c r="G682" s="143">
        <v>3</v>
      </c>
      <c r="H682" s="141" t="s">
        <v>64</v>
      </c>
      <c r="I682" s="142" t="s">
        <v>115</v>
      </c>
      <c r="J682" s="141" t="s">
        <v>99</v>
      </c>
      <c r="K682" s="140" t="s">
        <v>91</v>
      </c>
      <c r="L682" s="140">
        <v>3</v>
      </c>
      <c r="M682" s="142">
        <v>3</v>
      </c>
      <c r="N682">
        <f t="shared" si="4"/>
        <v>902569</v>
      </c>
    </row>
    <row r="683" spans="1:14" x14ac:dyDescent="0.2">
      <c r="A683" s="141" t="s">
        <v>95</v>
      </c>
      <c r="B683" s="141" t="s">
        <v>96</v>
      </c>
      <c r="C683" s="141">
        <v>183</v>
      </c>
      <c r="D683" s="141">
        <v>1</v>
      </c>
      <c r="E683" s="141">
        <v>181141</v>
      </c>
      <c r="F683" s="141" t="s">
        <v>342</v>
      </c>
      <c r="G683" s="143">
        <v>1</v>
      </c>
      <c r="H683" s="141" t="s">
        <v>64</v>
      </c>
      <c r="I683" s="142" t="s">
        <v>110</v>
      </c>
      <c r="J683" s="141" t="s">
        <v>135</v>
      </c>
      <c r="K683" s="140" t="s">
        <v>91</v>
      </c>
      <c r="L683" s="140">
        <v>1</v>
      </c>
      <c r="M683" s="142">
        <v>1</v>
      </c>
      <c r="N683">
        <f t="shared" si="4"/>
        <v>181143</v>
      </c>
    </row>
    <row r="684" spans="1:14" x14ac:dyDescent="0.2">
      <c r="A684" s="141" t="s">
        <v>95</v>
      </c>
      <c r="B684" s="141" t="s">
        <v>96</v>
      </c>
      <c r="C684" s="141">
        <v>183</v>
      </c>
      <c r="D684" s="141">
        <v>1</v>
      </c>
      <c r="E684" s="141">
        <v>215669005</v>
      </c>
      <c r="F684" s="141" t="s">
        <v>343</v>
      </c>
      <c r="G684" s="143">
        <v>2</v>
      </c>
      <c r="H684" s="141" t="s">
        <v>64</v>
      </c>
      <c r="I684" s="142" t="s">
        <v>113</v>
      </c>
      <c r="J684" s="141" t="s">
        <v>99</v>
      </c>
      <c r="K684" s="140" t="s">
        <v>91</v>
      </c>
      <c r="L684" s="140">
        <v>2</v>
      </c>
      <c r="M684" s="142">
        <v>2</v>
      </c>
      <c r="N684">
        <f t="shared" si="4"/>
        <v>215669007</v>
      </c>
    </row>
    <row r="685" spans="1:14" x14ac:dyDescent="0.2">
      <c r="A685" s="141" t="s">
        <v>95</v>
      </c>
      <c r="B685" s="141" t="s">
        <v>96</v>
      </c>
      <c r="C685" s="141">
        <v>183</v>
      </c>
      <c r="D685" s="141">
        <v>1</v>
      </c>
      <c r="E685" s="141">
        <v>768067</v>
      </c>
      <c r="F685" s="141" t="s">
        <v>344</v>
      </c>
      <c r="G685" s="143">
        <v>5</v>
      </c>
      <c r="H685" s="141" t="s">
        <v>64</v>
      </c>
      <c r="I685" s="142" t="s">
        <v>117</v>
      </c>
      <c r="J685" s="141" t="s">
        <v>99</v>
      </c>
      <c r="K685" s="140" t="s">
        <v>91</v>
      </c>
      <c r="L685" s="140">
        <v>5</v>
      </c>
      <c r="M685" s="142">
        <v>5</v>
      </c>
      <c r="N685">
        <f t="shared" si="4"/>
        <v>768069</v>
      </c>
    </row>
    <row r="686" spans="1:14" x14ac:dyDescent="0.2">
      <c r="A686" s="141" t="s">
        <v>95</v>
      </c>
      <c r="B686" s="141" t="s">
        <v>96</v>
      </c>
      <c r="C686" s="141">
        <v>183</v>
      </c>
      <c r="D686" s="141">
        <v>1</v>
      </c>
      <c r="E686" s="141">
        <v>974362</v>
      </c>
      <c r="F686" s="141" t="s">
        <v>345</v>
      </c>
      <c r="G686" s="143">
        <v>9</v>
      </c>
      <c r="H686" s="141" t="s">
        <v>64</v>
      </c>
      <c r="I686" s="142" t="s">
        <v>115</v>
      </c>
      <c r="J686" s="141" t="s">
        <v>99</v>
      </c>
      <c r="K686" s="140" t="s">
        <v>91</v>
      </c>
      <c r="L686" s="140">
        <v>9</v>
      </c>
      <c r="M686" s="142">
        <v>9</v>
      </c>
      <c r="N686">
        <f t="shared" si="4"/>
        <v>974364</v>
      </c>
    </row>
    <row r="687" spans="1:14" x14ac:dyDescent="0.2">
      <c r="A687" s="141" t="s">
        <v>95</v>
      </c>
      <c r="B687" s="141" t="s">
        <v>96</v>
      </c>
      <c r="C687" s="141">
        <v>183</v>
      </c>
      <c r="D687" s="141">
        <v>2</v>
      </c>
      <c r="E687" s="141">
        <v>186267</v>
      </c>
      <c r="F687" s="141" t="s">
        <v>346</v>
      </c>
      <c r="G687" s="143">
        <v>6</v>
      </c>
      <c r="H687" s="141" t="s">
        <v>64</v>
      </c>
      <c r="I687" s="142" t="s">
        <v>110</v>
      </c>
      <c r="J687" s="141" t="s">
        <v>135</v>
      </c>
      <c r="K687" s="140" t="s">
        <v>91</v>
      </c>
      <c r="L687" s="140">
        <v>6</v>
      </c>
      <c r="M687" s="142">
        <v>6</v>
      </c>
      <c r="N687">
        <f t="shared" si="4"/>
        <v>186269</v>
      </c>
    </row>
    <row r="688" spans="1:14" x14ac:dyDescent="0.2">
      <c r="A688" s="141" t="s">
        <v>95</v>
      </c>
      <c r="B688" s="141" t="s">
        <v>96</v>
      </c>
      <c r="C688" s="141">
        <v>183</v>
      </c>
      <c r="D688" s="141">
        <v>2</v>
      </c>
      <c r="E688" s="141">
        <v>515991</v>
      </c>
      <c r="F688" s="141" t="s">
        <v>347</v>
      </c>
      <c r="G688" s="143">
        <v>4</v>
      </c>
      <c r="H688" s="141" t="s">
        <v>64</v>
      </c>
      <c r="I688" s="142" t="s">
        <v>134</v>
      </c>
      <c r="J688" s="141" t="s">
        <v>135</v>
      </c>
      <c r="K688" s="140" t="s">
        <v>91</v>
      </c>
      <c r="L688" s="140">
        <v>4</v>
      </c>
      <c r="M688" s="142">
        <v>4</v>
      </c>
      <c r="N688">
        <f t="shared" si="4"/>
        <v>515993</v>
      </c>
    </row>
    <row r="689" spans="1:14" x14ac:dyDescent="0.2">
      <c r="A689" s="141" t="s">
        <v>95</v>
      </c>
      <c r="B689" s="141" t="s">
        <v>96</v>
      </c>
      <c r="C689" s="141">
        <v>183</v>
      </c>
      <c r="D689" s="141">
        <v>2</v>
      </c>
      <c r="E689" s="141">
        <v>545905</v>
      </c>
      <c r="F689" s="141" t="s">
        <v>348</v>
      </c>
      <c r="G689" s="143">
        <v>3</v>
      </c>
      <c r="H689" s="141" t="s">
        <v>64</v>
      </c>
      <c r="I689" s="142" t="s">
        <v>134</v>
      </c>
      <c r="J689" s="141" t="s">
        <v>135</v>
      </c>
      <c r="K689" s="140" t="s">
        <v>91</v>
      </c>
      <c r="L689" s="140">
        <v>3</v>
      </c>
      <c r="M689" s="142">
        <v>3</v>
      </c>
      <c r="N689">
        <f t="shared" si="4"/>
        <v>545907</v>
      </c>
    </row>
    <row r="690" spans="1:14" x14ac:dyDescent="0.2">
      <c r="A690" s="141" t="s">
        <v>95</v>
      </c>
      <c r="B690" s="141" t="s">
        <v>96</v>
      </c>
      <c r="C690" s="141">
        <v>183</v>
      </c>
      <c r="D690" s="141">
        <v>2</v>
      </c>
      <c r="E690" s="141">
        <v>720435</v>
      </c>
      <c r="F690" s="141" t="s">
        <v>338</v>
      </c>
      <c r="G690" s="143">
        <v>1</v>
      </c>
      <c r="H690" s="141" t="s">
        <v>64</v>
      </c>
      <c r="I690" s="142" t="s">
        <v>98</v>
      </c>
      <c r="J690" s="141" t="s">
        <v>99</v>
      </c>
      <c r="K690" s="140" t="s">
        <v>91</v>
      </c>
      <c r="L690" s="140">
        <v>1</v>
      </c>
      <c r="M690" s="142">
        <v>1</v>
      </c>
      <c r="N690">
        <f t="shared" si="4"/>
        <v>720437</v>
      </c>
    </row>
    <row r="691" spans="1:14" x14ac:dyDescent="0.2">
      <c r="A691" s="141" t="s">
        <v>95</v>
      </c>
      <c r="B691" s="141" t="s">
        <v>96</v>
      </c>
      <c r="C691" s="141">
        <v>183</v>
      </c>
      <c r="D691" s="141">
        <v>2</v>
      </c>
      <c r="E691" s="141">
        <v>733539</v>
      </c>
      <c r="F691" s="141" t="s">
        <v>349</v>
      </c>
      <c r="G691" s="143">
        <v>1</v>
      </c>
      <c r="H691" s="141" t="s">
        <v>64</v>
      </c>
      <c r="I691" s="142" t="s">
        <v>115</v>
      </c>
      <c r="J691" s="141" t="s">
        <v>99</v>
      </c>
      <c r="K691" s="140" t="s">
        <v>91</v>
      </c>
      <c r="L691" s="140">
        <v>1</v>
      </c>
      <c r="M691" s="142">
        <v>1</v>
      </c>
      <c r="N691">
        <f t="shared" si="4"/>
        <v>733541</v>
      </c>
    </row>
    <row r="692" spans="1:14" x14ac:dyDescent="0.2">
      <c r="A692" s="141" t="s">
        <v>95</v>
      </c>
      <c r="B692" s="141" t="s">
        <v>96</v>
      </c>
      <c r="C692" s="141">
        <v>183</v>
      </c>
      <c r="D692" s="141">
        <v>2</v>
      </c>
      <c r="E692" s="141">
        <v>964925004</v>
      </c>
      <c r="F692" s="141" t="s">
        <v>350</v>
      </c>
      <c r="G692" s="143">
        <v>6</v>
      </c>
      <c r="H692" s="141" t="s">
        <v>64</v>
      </c>
      <c r="I692" s="142" t="s">
        <v>115</v>
      </c>
      <c r="J692" s="141" t="s">
        <v>99</v>
      </c>
      <c r="K692" s="140" t="s">
        <v>91</v>
      </c>
      <c r="L692" s="140">
        <v>6</v>
      </c>
      <c r="M692" s="142">
        <v>6</v>
      </c>
      <c r="N692">
        <f t="shared" si="4"/>
        <v>964925006</v>
      </c>
    </row>
    <row r="693" spans="1:14" x14ac:dyDescent="0.2">
      <c r="A693" s="141" t="s">
        <v>95</v>
      </c>
      <c r="B693" s="141" t="s">
        <v>96</v>
      </c>
      <c r="C693" s="141">
        <v>185</v>
      </c>
      <c r="D693" s="141">
        <v>1</v>
      </c>
      <c r="E693" s="141">
        <v>1031100</v>
      </c>
      <c r="F693" s="141" t="s">
        <v>351</v>
      </c>
      <c r="G693" s="143">
        <v>10</v>
      </c>
      <c r="H693" s="141" t="s">
        <v>64</v>
      </c>
      <c r="I693" s="142" t="s">
        <v>115</v>
      </c>
      <c r="J693" s="141" t="s">
        <v>99</v>
      </c>
      <c r="K693" s="140" t="s">
        <v>91</v>
      </c>
      <c r="L693" s="140">
        <v>10</v>
      </c>
      <c r="M693" s="142">
        <v>10</v>
      </c>
      <c r="N693">
        <f t="shared" si="4"/>
        <v>1031102</v>
      </c>
    </row>
    <row r="694" spans="1:14" x14ac:dyDescent="0.2">
      <c r="A694" s="141" t="s">
        <v>95</v>
      </c>
      <c r="B694" s="141" t="s">
        <v>96</v>
      </c>
      <c r="C694" s="141">
        <v>185</v>
      </c>
      <c r="D694" s="141">
        <v>1</v>
      </c>
      <c r="E694" s="141">
        <v>1032078</v>
      </c>
      <c r="F694" s="141" t="s">
        <v>352</v>
      </c>
      <c r="G694" s="143">
        <v>9</v>
      </c>
      <c r="H694" s="141" t="s">
        <v>64</v>
      </c>
      <c r="I694" s="142" t="s">
        <v>115</v>
      </c>
      <c r="J694" s="141" t="s">
        <v>99</v>
      </c>
      <c r="K694" s="140" t="s">
        <v>91</v>
      </c>
      <c r="L694" s="140">
        <v>9</v>
      </c>
      <c r="M694" s="142">
        <v>9</v>
      </c>
      <c r="N694">
        <f t="shared" si="4"/>
        <v>1032080</v>
      </c>
    </row>
    <row r="695" spans="1:14" x14ac:dyDescent="0.2">
      <c r="A695" s="141" t="s">
        <v>95</v>
      </c>
      <c r="B695" s="141" t="s">
        <v>96</v>
      </c>
      <c r="C695" s="141">
        <v>185</v>
      </c>
      <c r="D695" s="141">
        <v>1</v>
      </c>
      <c r="E695" s="141">
        <v>3749</v>
      </c>
      <c r="F695" s="141" t="s">
        <v>353</v>
      </c>
      <c r="G695" s="143">
        <v>6</v>
      </c>
      <c r="H695" s="141" t="s">
        <v>64</v>
      </c>
      <c r="I695" s="142" t="s">
        <v>110</v>
      </c>
      <c r="J695" s="141" t="s">
        <v>135</v>
      </c>
      <c r="K695" s="140" t="s">
        <v>91</v>
      </c>
      <c r="L695" s="140">
        <v>6</v>
      </c>
      <c r="M695" s="142">
        <v>6</v>
      </c>
      <c r="N695">
        <f t="shared" si="4"/>
        <v>3751</v>
      </c>
    </row>
    <row r="696" spans="1:14" x14ac:dyDescent="0.2">
      <c r="A696" s="141" t="s">
        <v>95</v>
      </c>
      <c r="B696" s="141" t="s">
        <v>96</v>
      </c>
      <c r="C696" s="141">
        <v>185</v>
      </c>
      <c r="D696" s="141">
        <v>1</v>
      </c>
      <c r="E696" s="141">
        <v>563849006</v>
      </c>
      <c r="F696" s="141" t="s">
        <v>354</v>
      </c>
      <c r="G696" s="143">
        <v>3</v>
      </c>
      <c r="H696" s="141" t="s">
        <v>64</v>
      </c>
      <c r="I696" s="142" t="s">
        <v>110</v>
      </c>
      <c r="J696" s="141" t="s">
        <v>135</v>
      </c>
      <c r="K696" s="140" t="s">
        <v>91</v>
      </c>
      <c r="L696" s="140">
        <v>3</v>
      </c>
      <c r="M696" s="142">
        <v>3</v>
      </c>
      <c r="N696">
        <f t="shared" si="4"/>
        <v>563849008</v>
      </c>
    </row>
    <row r="697" spans="1:14" x14ac:dyDescent="0.2">
      <c r="A697" s="141" t="s">
        <v>95</v>
      </c>
      <c r="B697" s="141" t="s">
        <v>96</v>
      </c>
      <c r="C697" s="141">
        <v>185</v>
      </c>
      <c r="D697" s="141">
        <v>1</v>
      </c>
      <c r="E697" s="141">
        <v>975713</v>
      </c>
      <c r="F697" s="141" t="s">
        <v>355</v>
      </c>
      <c r="G697" s="143">
        <v>1</v>
      </c>
      <c r="H697" s="141" t="s">
        <v>64</v>
      </c>
      <c r="I697" s="142" t="s">
        <v>117</v>
      </c>
      <c r="J697" s="141" t="s">
        <v>99</v>
      </c>
      <c r="K697" s="140" t="s">
        <v>91</v>
      </c>
      <c r="L697" s="140">
        <v>1</v>
      </c>
      <c r="M697" s="142">
        <v>1</v>
      </c>
      <c r="N697">
        <f t="shared" si="4"/>
        <v>975715</v>
      </c>
    </row>
    <row r="698" spans="1:14" x14ac:dyDescent="0.2">
      <c r="A698" s="141" t="s">
        <v>95</v>
      </c>
      <c r="B698" s="141" t="s">
        <v>96</v>
      </c>
      <c r="C698" s="141">
        <v>185</v>
      </c>
      <c r="D698" s="141">
        <v>2</v>
      </c>
      <c r="E698" s="141">
        <v>127641</v>
      </c>
      <c r="F698" s="141" t="s">
        <v>356</v>
      </c>
      <c r="G698" s="143">
        <v>8</v>
      </c>
      <c r="H698" s="141" t="s">
        <v>64</v>
      </c>
      <c r="I698" s="142" t="s">
        <v>115</v>
      </c>
      <c r="J698" s="141" t="s">
        <v>99</v>
      </c>
      <c r="K698" s="140" t="s">
        <v>91</v>
      </c>
      <c r="L698" s="140">
        <v>8</v>
      </c>
      <c r="M698" s="142">
        <v>8</v>
      </c>
      <c r="N698">
        <f t="shared" si="4"/>
        <v>127643</v>
      </c>
    </row>
    <row r="699" spans="1:14" x14ac:dyDescent="0.2">
      <c r="A699" s="141" t="s">
        <v>95</v>
      </c>
      <c r="B699" s="141" t="s">
        <v>96</v>
      </c>
      <c r="C699" s="141">
        <v>185</v>
      </c>
      <c r="D699" s="141">
        <v>2</v>
      </c>
      <c r="E699" s="141">
        <v>160567</v>
      </c>
      <c r="F699" s="141" t="s">
        <v>357</v>
      </c>
      <c r="G699" s="143">
        <v>2</v>
      </c>
      <c r="H699" s="141" t="s">
        <v>64</v>
      </c>
      <c r="I699" s="142" t="s">
        <v>134</v>
      </c>
      <c r="J699" s="141" t="s">
        <v>135</v>
      </c>
      <c r="K699" s="140" t="s">
        <v>91</v>
      </c>
      <c r="L699" s="140">
        <v>2</v>
      </c>
      <c r="M699" s="142">
        <v>2</v>
      </c>
      <c r="N699">
        <f t="shared" si="4"/>
        <v>160569</v>
      </c>
    </row>
    <row r="700" spans="1:14" x14ac:dyDescent="0.2">
      <c r="A700" s="141" t="s">
        <v>95</v>
      </c>
      <c r="B700" s="141" t="s">
        <v>96</v>
      </c>
      <c r="C700" s="141">
        <v>185</v>
      </c>
      <c r="D700" s="141">
        <v>2</v>
      </c>
      <c r="E700" s="141">
        <v>785240</v>
      </c>
      <c r="F700" s="141" t="s">
        <v>358</v>
      </c>
      <c r="G700" s="143">
        <v>4</v>
      </c>
      <c r="H700" s="141" t="s">
        <v>64</v>
      </c>
      <c r="I700" s="142" t="s">
        <v>117</v>
      </c>
      <c r="J700" s="141" t="s">
        <v>99</v>
      </c>
      <c r="K700" s="140" t="s">
        <v>91</v>
      </c>
      <c r="L700" s="140">
        <v>4</v>
      </c>
      <c r="M700" s="142">
        <v>4</v>
      </c>
      <c r="N700">
        <f t="shared" si="4"/>
        <v>785242</v>
      </c>
    </row>
    <row r="701" spans="1:14" x14ac:dyDescent="0.2">
      <c r="A701" s="141" t="s">
        <v>95</v>
      </c>
      <c r="B701" s="141" t="s">
        <v>96</v>
      </c>
      <c r="C701" s="141">
        <v>185</v>
      </c>
      <c r="D701" s="141">
        <v>2</v>
      </c>
      <c r="E701" s="141">
        <v>975717</v>
      </c>
      <c r="F701" s="141" t="s">
        <v>359</v>
      </c>
      <c r="G701" s="143">
        <v>4</v>
      </c>
      <c r="H701" s="141" t="s">
        <v>64</v>
      </c>
      <c r="I701" s="142" t="s">
        <v>117</v>
      </c>
      <c r="J701" s="141" t="s">
        <v>99</v>
      </c>
      <c r="K701" s="140" t="s">
        <v>91</v>
      </c>
      <c r="L701" s="140">
        <v>4</v>
      </c>
      <c r="M701" s="142">
        <v>4</v>
      </c>
      <c r="N701">
        <f t="shared" si="4"/>
        <v>975719</v>
      </c>
    </row>
    <row r="702" spans="1:14" x14ac:dyDescent="0.2">
      <c r="A702" s="141" t="s">
        <v>95</v>
      </c>
      <c r="B702" s="141" t="s">
        <v>96</v>
      </c>
      <c r="C702" s="141">
        <v>191</v>
      </c>
      <c r="D702" s="141">
        <v>1</v>
      </c>
      <c r="E702" s="141">
        <v>1032076</v>
      </c>
      <c r="F702" s="141" t="s">
        <v>360</v>
      </c>
      <c r="G702" s="143">
        <v>3</v>
      </c>
      <c r="H702" s="141" t="s">
        <v>64</v>
      </c>
      <c r="I702" s="142" t="s">
        <v>115</v>
      </c>
      <c r="J702" s="141" t="s">
        <v>99</v>
      </c>
      <c r="K702" s="140" t="s">
        <v>91</v>
      </c>
      <c r="L702" s="140">
        <v>3</v>
      </c>
      <c r="M702" s="142">
        <v>3</v>
      </c>
      <c r="N702">
        <f t="shared" si="4"/>
        <v>1032078</v>
      </c>
    </row>
    <row r="703" spans="1:14" x14ac:dyDescent="0.2">
      <c r="A703" s="141" t="s">
        <v>95</v>
      </c>
      <c r="B703" s="141" t="s">
        <v>96</v>
      </c>
      <c r="C703" s="141">
        <v>191</v>
      </c>
      <c r="D703" s="141">
        <v>1</v>
      </c>
      <c r="E703" s="141">
        <v>118644004</v>
      </c>
      <c r="F703" s="141" t="s">
        <v>361</v>
      </c>
      <c r="G703" s="143">
        <v>2</v>
      </c>
      <c r="H703" s="141" t="s">
        <v>64</v>
      </c>
      <c r="I703" s="142" t="s">
        <v>134</v>
      </c>
      <c r="J703" s="141" t="s">
        <v>135</v>
      </c>
      <c r="K703" s="140" t="s">
        <v>91</v>
      </c>
      <c r="L703" s="140">
        <v>2</v>
      </c>
      <c r="M703" s="142">
        <v>2</v>
      </c>
      <c r="N703">
        <f t="shared" si="4"/>
        <v>118644006</v>
      </c>
    </row>
    <row r="704" spans="1:14" x14ac:dyDescent="0.2">
      <c r="A704" s="141" t="s">
        <v>95</v>
      </c>
      <c r="B704" s="141" t="s">
        <v>96</v>
      </c>
      <c r="C704" s="141">
        <v>191</v>
      </c>
      <c r="D704" s="141">
        <v>1</v>
      </c>
      <c r="E704" s="141">
        <v>17498</v>
      </c>
      <c r="F704" s="141" t="s">
        <v>362</v>
      </c>
      <c r="G704" s="143">
        <v>10</v>
      </c>
      <c r="H704" s="141" t="s">
        <v>64</v>
      </c>
      <c r="I704" s="142" t="s">
        <v>110</v>
      </c>
      <c r="J704" s="141" t="s">
        <v>135</v>
      </c>
      <c r="K704" s="140" t="s">
        <v>91</v>
      </c>
      <c r="L704" s="140">
        <v>10</v>
      </c>
      <c r="M704" s="142">
        <v>10</v>
      </c>
      <c r="N704">
        <f t="shared" si="4"/>
        <v>17500</v>
      </c>
    </row>
    <row r="705" spans="1:14" x14ac:dyDescent="0.2">
      <c r="A705" s="141" t="s">
        <v>95</v>
      </c>
      <c r="B705" s="141" t="s">
        <v>96</v>
      </c>
      <c r="C705" s="141">
        <v>191</v>
      </c>
      <c r="D705" s="141">
        <v>1</v>
      </c>
      <c r="E705" s="141">
        <v>87339</v>
      </c>
      <c r="F705" s="141" t="s">
        <v>363</v>
      </c>
      <c r="G705" s="143">
        <v>9</v>
      </c>
      <c r="H705" s="141" t="s">
        <v>64</v>
      </c>
      <c r="I705" s="142" t="s">
        <v>110</v>
      </c>
      <c r="J705" s="141" t="s">
        <v>135</v>
      </c>
      <c r="K705" s="140" t="s">
        <v>91</v>
      </c>
      <c r="L705" s="140">
        <v>9</v>
      </c>
      <c r="M705" s="142">
        <v>9</v>
      </c>
      <c r="N705">
        <f t="shared" si="4"/>
        <v>87341</v>
      </c>
    </row>
    <row r="706" spans="1:14" x14ac:dyDescent="0.2">
      <c r="A706" s="141" t="s">
        <v>95</v>
      </c>
      <c r="B706" s="141" t="s">
        <v>96</v>
      </c>
      <c r="C706" s="141">
        <v>191</v>
      </c>
      <c r="D706" s="141">
        <v>2</v>
      </c>
      <c r="E706" s="141">
        <v>370849</v>
      </c>
      <c r="F706" s="141" t="s">
        <v>364</v>
      </c>
      <c r="G706" s="143">
        <v>3</v>
      </c>
      <c r="H706" s="141" t="s">
        <v>64</v>
      </c>
      <c r="I706" s="142" t="s">
        <v>117</v>
      </c>
      <c r="J706" s="141" t="s">
        <v>99</v>
      </c>
      <c r="K706" s="140" t="s">
        <v>91</v>
      </c>
      <c r="L706" s="140">
        <v>3</v>
      </c>
      <c r="M706" s="142">
        <v>3</v>
      </c>
      <c r="N706">
        <f t="shared" si="4"/>
        <v>370851</v>
      </c>
    </row>
    <row r="707" spans="1:14" x14ac:dyDescent="0.2">
      <c r="A707" s="141" t="s">
        <v>95</v>
      </c>
      <c r="B707" s="141" t="s">
        <v>96</v>
      </c>
      <c r="C707" s="141">
        <v>191</v>
      </c>
      <c r="D707" s="141">
        <v>2</v>
      </c>
      <c r="E707" s="141">
        <v>767778</v>
      </c>
      <c r="F707" s="141" t="s">
        <v>365</v>
      </c>
      <c r="G707" s="143">
        <v>5</v>
      </c>
      <c r="H707" s="141" t="s">
        <v>64</v>
      </c>
      <c r="I707" s="142" t="s">
        <v>117</v>
      </c>
      <c r="J707" s="141" t="s">
        <v>99</v>
      </c>
      <c r="K707" s="140" t="s">
        <v>91</v>
      </c>
      <c r="L707" s="140">
        <v>5</v>
      </c>
      <c r="M707" s="142">
        <v>5</v>
      </c>
      <c r="N707">
        <f t="shared" si="4"/>
        <v>767780</v>
      </c>
    </row>
    <row r="708" spans="1:14" x14ac:dyDescent="0.2">
      <c r="A708" s="141" t="s">
        <v>95</v>
      </c>
      <c r="B708" s="141" t="s">
        <v>96</v>
      </c>
      <c r="C708" s="141">
        <v>191</v>
      </c>
      <c r="D708" s="141">
        <v>2</v>
      </c>
      <c r="E708" s="141">
        <v>774008</v>
      </c>
      <c r="F708" s="141" t="s">
        <v>366</v>
      </c>
      <c r="G708" s="143">
        <v>5</v>
      </c>
      <c r="H708" s="141" t="s">
        <v>64</v>
      </c>
      <c r="I708" s="142" t="s">
        <v>117</v>
      </c>
      <c r="J708" s="141" t="s">
        <v>99</v>
      </c>
      <c r="K708" s="140" t="s">
        <v>91</v>
      </c>
      <c r="L708" s="140">
        <v>5</v>
      </c>
      <c r="M708" s="142">
        <v>5</v>
      </c>
      <c r="N708">
        <f t="shared" si="4"/>
        <v>774010</v>
      </c>
    </row>
    <row r="709" spans="1:14" x14ac:dyDescent="0.2">
      <c r="A709" s="141" t="s">
        <v>95</v>
      </c>
      <c r="B709" s="141" t="s">
        <v>96</v>
      </c>
      <c r="C709" s="141">
        <v>191</v>
      </c>
      <c r="D709" s="141">
        <v>2</v>
      </c>
      <c r="E709" s="141">
        <v>974368</v>
      </c>
      <c r="F709" s="141" t="s">
        <v>367</v>
      </c>
      <c r="G709" s="143">
        <v>5</v>
      </c>
      <c r="H709" s="141" t="s">
        <v>64</v>
      </c>
      <c r="I709" s="142" t="s">
        <v>117</v>
      </c>
      <c r="J709" s="141" t="s">
        <v>99</v>
      </c>
      <c r="K709" s="140" t="s">
        <v>91</v>
      </c>
      <c r="L709" s="140">
        <v>5</v>
      </c>
      <c r="M709" s="142">
        <v>5</v>
      </c>
      <c r="N709">
        <f t="shared" si="4"/>
        <v>974370</v>
      </c>
    </row>
    <row r="710" spans="1:14" x14ac:dyDescent="0.2">
      <c r="A710" s="141" t="s">
        <v>95</v>
      </c>
      <c r="B710" s="141" t="s">
        <v>96</v>
      </c>
      <c r="C710" s="141">
        <v>191</v>
      </c>
      <c r="D710" s="141">
        <v>2</v>
      </c>
      <c r="E710" s="141">
        <v>997985</v>
      </c>
      <c r="F710" s="141" t="s">
        <v>368</v>
      </c>
      <c r="G710" s="143">
        <v>2</v>
      </c>
      <c r="H710" s="141" t="s">
        <v>64</v>
      </c>
      <c r="I710" s="142" t="s">
        <v>115</v>
      </c>
      <c r="J710" s="141" t="s">
        <v>99</v>
      </c>
      <c r="K710" s="140" t="s">
        <v>91</v>
      </c>
      <c r="L710" s="140">
        <v>2</v>
      </c>
      <c r="M710" s="142">
        <v>2</v>
      </c>
      <c r="N710">
        <f t="shared" si="4"/>
        <v>997987</v>
      </c>
    </row>
    <row r="711" spans="1:14" x14ac:dyDescent="0.2">
      <c r="A711" s="141" t="s">
        <v>95</v>
      </c>
      <c r="B711" s="141" t="s">
        <v>96</v>
      </c>
      <c r="C711" s="141">
        <v>191</v>
      </c>
      <c r="D711" s="141">
        <v>2</v>
      </c>
      <c r="E711" s="141">
        <v>997985</v>
      </c>
      <c r="F711" s="141" t="s">
        <v>368</v>
      </c>
      <c r="G711" s="143">
        <v>2</v>
      </c>
      <c r="H711" s="141" t="s">
        <v>64</v>
      </c>
      <c r="I711" s="142" t="s">
        <v>115</v>
      </c>
      <c r="J711" s="141" t="s">
        <v>99</v>
      </c>
      <c r="K711" s="140" t="s">
        <v>91</v>
      </c>
      <c r="L711" s="140">
        <v>2</v>
      </c>
      <c r="M711" s="142">
        <v>2</v>
      </c>
      <c r="N711">
        <f t="shared" si="4"/>
        <v>997987</v>
      </c>
    </row>
    <row r="712" spans="1:14" x14ac:dyDescent="0.2">
      <c r="A712" s="141" t="s">
        <v>95</v>
      </c>
      <c r="B712" s="141" t="s">
        <v>96</v>
      </c>
      <c r="C712" s="141">
        <v>193</v>
      </c>
      <c r="D712" s="141">
        <v>1</v>
      </c>
      <c r="E712" s="141">
        <v>1023467</v>
      </c>
      <c r="F712" s="141" t="s">
        <v>369</v>
      </c>
      <c r="G712" s="143">
        <v>9</v>
      </c>
      <c r="H712" s="141" t="s">
        <v>64</v>
      </c>
      <c r="I712" s="142" t="s">
        <v>115</v>
      </c>
      <c r="J712" s="141" t="s">
        <v>99</v>
      </c>
      <c r="K712" s="140" t="s">
        <v>91</v>
      </c>
      <c r="L712" s="140">
        <v>9</v>
      </c>
      <c r="M712" s="142">
        <v>9</v>
      </c>
      <c r="N712">
        <f t="shared" si="4"/>
        <v>1023469</v>
      </c>
    </row>
    <row r="713" spans="1:14" x14ac:dyDescent="0.2">
      <c r="A713" s="141" t="s">
        <v>95</v>
      </c>
      <c r="B713" s="141" t="s">
        <v>96</v>
      </c>
      <c r="C713" s="141">
        <v>193</v>
      </c>
      <c r="D713" s="141">
        <v>1</v>
      </c>
      <c r="E713" s="141">
        <v>201727</v>
      </c>
      <c r="F713" s="141" t="s">
        <v>370</v>
      </c>
      <c r="G713" s="143">
        <v>4</v>
      </c>
      <c r="H713" s="141" t="s">
        <v>64</v>
      </c>
      <c r="I713" s="142" t="s">
        <v>110</v>
      </c>
      <c r="J713" s="141" t="s">
        <v>135</v>
      </c>
      <c r="K713" s="140" t="s">
        <v>91</v>
      </c>
      <c r="L713" s="140">
        <v>4</v>
      </c>
      <c r="M713" s="142">
        <v>4</v>
      </c>
      <c r="N713">
        <f t="shared" si="4"/>
        <v>201729</v>
      </c>
    </row>
    <row r="714" spans="1:14" x14ac:dyDescent="0.2">
      <c r="A714" s="141" t="s">
        <v>95</v>
      </c>
      <c r="B714" s="141" t="s">
        <v>96</v>
      </c>
      <c r="C714" s="141">
        <v>193</v>
      </c>
      <c r="D714" s="141">
        <v>1</v>
      </c>
      <c r="E714" s="141">
        <v>768743005</v>
      </c>
      <c r="F714" s="141" t="s">
        <v>371</v>
      </c>
      <c r="G714" s="143">
        <v>1</v>
      </c>
      <c r="H714" s="141" t="s">
        <v>64</v>
      </c>
      <c r="I714" s="142" t="s">
        <v>115</v>
      </c>
      <c r="J714" s="141" t="s">
        <v>99</v>
      </c>
      <c r="K714" s="140" t="s">
        <v>91</v>
      </c>
      <c r="L714" s="140">
        <v>1</v>
      </c>
      <c r="M714" s="142">
        <v>1</v>
      </c>
      <c r="N714">
        <f t="shared" si="4"/>
        <v>768743007</v>
      </c>
    </row>
    <row r="715" spans="1:14" x14ac:dyDescent="0.2">
      <c r="A715" s="141" t="s">
        <v>95</v>
      </c>
      <c r="B715" s="141" t="s">
        <v>96</v>
      </c>
      <c r="C715" s="141">
        <v>193</v>
      </c>
      <c r="D715" s="141">
        <v>1</v>
      </c>
      <c r="E715" s="141">
        <v>952079006</v>
      </c>
      <c r="F715" s="141" t="s">
        <v>372</v>
      </c>
      <c r="G715" s="143">
        <v>2</v>
      </c>
      <c r="H715" s="141" t="s">
        <v>64</v>
      </c>
      <c r="I715" s="142" t="s">
        <v>115</v>
      </c>
      <c r="J715" s="141" t="s">
        <v>99</v>
      </c>
      <c r="K715" s="140" t="s">
        <v>91</v>
      </c>
      <c r="L715" s="140">
        <v>2</v>
      </c>
      <c r="M715" s="142">
        <v>2</v>
      </c>
      <c r="N715">
        <f t="shared" si="4"/>
        <v>952079008</v>
      </c>
    </row>
    <row r="716" spans="1:14" x14ac:dyDescent="0.2">
      <c r="A716" s="141" t="s">
        <v>95</v>
      </c>
      <c r="B716" s="141" t="s">
        <v>96</v>
      </c>
      <c r="C716" s="141">
        <v>193</v>
      </c>
      <c r="D716" s="141">
        <v>2</v>
      </c>
      <c r="E716" s="141">
        <v>252915</v>
      </c>
      <c r="F716" s="141" t="s">
        <v>373</v>
      </c>
      <c r="G716" s="143">
        <v>9</v>
      </c>
      <c r="H716" s="141" t="s">
        <v>64</v>
      </c>
      <c r="I716" s="142" t="s">
        <v>110</v>
      </c>
      <c r="J716" s="141" t="s">
        <v>135</v>
      </c>
      <c r="K716" s="140" t="s">
        <v>91</v>
      </c>
      <c r="L716" s="140">
        <v>9</v>
      </c>
      <c r="M716" s="142">
        <v>9</v>
      </c>
      <c r="N716">
        <f t="shared" si="4"/>
        <v>252917</v>
      </c>
    </row>
    <row r="717" spans="1:14" x14ac:dyDescent="0.2">
      <c r="A717" s="141" t="s">
        <v>95</v>
      </c>
      <c r="B717" s="141" t="s">
        <v>96</v>
      </c>
      <c r="C717" s="141">
        <v>193</v>
      </c>
      <c r="D717" s="141">
        <v>2</v>
      </c>
      <c r="E717" s="141">
        <v>407903</v>
      </c>
      <c r="F717" s="141" t="s">
        <v>374</v>
      </c>
      <c r="G717" s="143">
        <v>2</v>
      </c>
      <c r="H717" s="141" t="s">
        <v>64</v>
      </c>
      <c r="I717" s="142" t="s">
        <v>115</v>
      </c>
      <c r="J717" s="141" t="s">
        <v>99</v>
      </c>
      <c r="K717" s="140" t="s">
        <v>91</v>
      </c>
      <c r="L717" s="140">
        <v>2</v>
      </c>
      <c r="M717" s="142">
        <v>2</v>
      </c>
      <c r="N717">
        <f t="shared" si="4"/>
        <v>407905</v>
      </c>
    </row>
    <row r="718" spans="1:14" x14ac:dyDescent="0.2">
      <c r="A718" s="141" t="s">
        <v>95</v>
      </c>
      <c r="B718" s="141" t="s">
        <v>96</v>
      </c>
      <c r="C718" s="141">
        <v>193</v>
      </c>
      <c r="D718" s="141">
        <v>2</v>
      </c>
      <c r="E718" s="141">
        <v>531496</v>
      </c>
      <c r="F718" s="141" t="s">
        <v>375</v>
      </c>
      <c r="G718" s="143">
        <v>1</v>
      </c>
      <c r="H718" s="141" t="s">
        <v>64</v>
      </c>
      <c r="I718" s="142" t="s">
        <v>117</v>
      </c>
      <c r="J718" s="141" t="s">
        <v>99</v>
      </c>
      <c r="K718" s="140" t="s">
        <v>91</v>
      </c>
      <c r="L718" s="140">
        <v>1</v>
      </c>
      <c r="M718" s="142">
        <v>1</v>
      </c>
      <c r="N718">
        <f t="shared" si="4"/>
        <v>531498</v>
      </c>
    </row>
    <row r="719" spans="1:14" x14ac:dyDescent="0.2">
      <c r="A719" s="141" t="s">
        <v>95</v>
      </c>
      <c r="B719" s="141" t="s">
        <v>96</v>
      </c>
      <c r="C719" s="141">
        <v>193</v>
      </c>
      <c r="D719" s="141">
        <v>2</v>
      </c>
      <c r="E719" s="141">
        <v>916696</v>
      </c>
      <c r="F719" s="141" t="s">
        <v>376</v>
      </c>
      <c r="G719" s="143">
        <v>3</v>
      </c>
      <c r="H719" s="141" t="s">
        <v>64</v>
      </c>
      <c r="I719" s="142" t="s">
        <v>115</v>
      </c>
      <c r="J719" s="141" t="s">
        <v>99</v>
      </c>
      <c r="K719" s="140" t="s">
        <v>91</v>
      </c>
      <c r="L719" s="140">
        <v>3</v>
      </c>
      <c r="M719" s="142">
        <v>3</v>
      </c>
      <c r="N719">
        <f t="shared" si="4"/>
        <v>916698</v>
      </c>
    </row>
    <row r="720" spans="1:14" x14ac:dyDescent="0.2">
      <c r="A720" s="141" t="s">
        <v>95</v>
      </c>
      <c r="B720" s="141" t="s">
        <v>96</v>
      </c>
      <c r="C720" s="141">
        <v>199</v>
      </c>
      <c r="D720" s="141">
        <v>1</v>
      </c>
      <c r="E720" s="141">
        <v>733537005</v>
      </c>
      <c r="F720" s="141" t="s">
        <v>377</v>
      </c>
      <c r="G720" s="143">
        <v>1</v>
      </c>
      <c r="H720" s="141" t="s">
        <v>64</v>
      </c>
      <c r="I720" s="142" t="s">
        <v>115</v>
      </c>
      <c r="J720" s="141" t="s">
        <v>99</v>
      </c>
      <c r="K720" s="140" t="s">
        <v>91</v>
      </c>
      <c r="L720" s="140">
        <v>1</v>
      </c>
      <c r="M720" s="142">
        <v>1</v>
      </c>
      <c r="N720">
        <f t="shared" si="4"/>
        <v>733537007</v>
      </c>
    </row>
    <row r="721" spans="1:14" x14ac:dyDescent="0.2">
      <c r="A721" s="141" t="s">
        <v>95</v>
      </c>
      <c r="B721" s="141" t="s">
        <v>96</v>
      </c>
      <c r="C721" s="141">
        <v>199</v>
      </c>
      <c r="D721" s="141">
        <v>1</v>
      </c>
      <c r="E721" s="141">
        <v>768744004</v>
      </c>
      <c r="F721" s="141" t="s">
        <v>378</v>
      </c>
      <c r="G721" s="143">
        <v>4</v>
      </c>
      <c r="H721" s="141" t="s">
        <v>64</v>
      </c>
      <c r="I721" s="142" t="s">
        <v>115</v>
      </c>
      <c r="J721" s="141" t="s">
        <v>99</v>
      </c>
      <c r="K721" s="140" t="s">
        <v>91</v>
      </c>
      <c r="L721" s="140">
        <v>4</v>
      </c>
      <c r="M721" s="142">
        <v>4</v>
      </c>
      <c r="N721">
        <f t="shared" si="4"/>
        <v>768744006</v>
      </c>
    </row>
    <row r="722" spans="1:14" x14ac:dyDescent="0.2">
      <c r="A722" s="141" t="s">
        <v>95</v>
      </c>
      <c r="B722" s="141" t="s">
        <v>96</v>
      </c>
      <c r="C722" s="141">
        <v>199</v>
      </c>
      <c r="D722" s="141">
        <v>2</v>
      </c>
      <c r="E722" s="141">
        <v>532159</v>
      </c>
      <c r="F722" s="141" t="s">
        <v>379</v>
      </c>
      <c r="G722" s="143">
        <v>4</v>
      </c>
      <c r="H722" s="141" t="s">
        <v>64</v>
      </c>
      <c r="I722" s="142" t="s">
        <v>117</v>
      </c>
      <c r="J722" s="141" t="s">
        <v>99</v>
      </c>
      <c r="K722" s="140" t="s">
        <v>91</v>
      </c>
      <c r="L722" s="140">
        <v>4</v>
      </c>
      <c r="M722" s="142">
        <v>4</v>
      </c>
      <c r="N722">
        <f t="shared" si="4"/>
        <v>532161</v>
      </c>
    </row>
    <row r="723" spans="1:14" x14ac:dyDescent="0.2">
      <c r="A723" s="141" t="s">
        <v>95</v>
      </c>
      <c r="B723" s="141" t="s">
        <v>96</v>
      </c>
      <c r="C723" s="141">
        <v>199</v>
      </c>
      <c r="D723" s="141">
        <v>2</v>
      </c>
      <c r="E723" s="141">
        <v>76765</v>
      </c>
      <c r="F723" s="141" t="s">
        <v>380</v>
      </c>
      <c r="G723" s="143">
        <v>8</v>
      </c>
      <c r="H723" s="141" t="s">
        <v>64</v>
      </c>
      <c r="I723" s="142" t="s">
        <v>110</v>
      </c>
      <c r="J723" s="141" t="s">
        <v>135</v>
      </c>
      <c r="K723" s="140" t="s">
        <v>91</v>
      </c>
      <c r="L723" s="140">
        <v>8</v>
      </c>
      <c r="M723" s="142">
        <v>8</v>
      </c>
      <c r="N723">
        <f t="shared" si="4"/>
        <v>76767</v>
      </c>
    </row>
    <row r="724" spans="1:14" x14ac:dyDescent="0.2">
      <c r="A724" s="141" t="s">
        <v>95</v>
      </c>
      <c r="B724" s="141" t="s">
        <v>96</v>
      </c>
      <c r="C724" s="141">
        <v>199</v>
      </c>
      <c r="D724" s="141">
        <v>2</v>
      </c>
      <c r="E724" s="141">
        <v>768654</v>
      </c>
      <c r="F724" s="141" t="s">
        <v>381</v>
      </c>
      <c r="G724" s="143">
        <v>3</v>
      </c>
      <c r="H724" s="141" t="s">
        <v>64</v>
      </c>
      <c r="I724" s="142" t="s">
        <v>117</v>
      </c>
      <c r="J724" s="141" t="s">
        <v>99</v>
      </c>
      <c r="K724" s="140" t="s">
        <v>91</v>
      </c>
      <c r="L724" s="140">
        <v>3</v>
      </c>
      <c r="M724" s="142">
        <v>3</v>
      </c>
      <c r="N724">
        <f t="shared" si="4"/>
        <v>768656</v>
      </c>
    </row>
    <row r="725" spans="1:14" x14ac:dyDescent="0.2">
      <c r="A725" s="141" t="s">
        <v>95</v>
      </c>
      <c r="B725" s="141" t="s">
        <v>96</v>
      </c>
      <c r="C725" s="141">
        <v>201</v>
      </c>
      <c r="D725" s="141">
        <v>1</v>
      </c>
      <c r="E725" s="141">
        <v>19624</v>
      </c>
      <c r="F725" s="141" t="s">
        <v>382</v>
      </c>
      <c r="G725" s="143">
        <v>3</v>
      </c>
      <c r="H725" s="141" t="s">
        <v>64</v>
      </c>
      <c r="I725" s="142" t="s">
        <v>110</v>
      </c>
      <c r="J725" s="141" t="s">
        <v>135</v>
      </c>
      <c r="K725" s="140" t="s">
        <v>91</v>
      </c>
      <c r="L725" s="140">
        <v>3</v>
      </c>
      <c r="M725" s="142">
        <v>3</v>
      </c>
      <c r="N725">
        <f t="shared" si="4"/>
        <v>19626</v>
      </c>
    </row>
    <row r="726" spans="1:14" x14ac:dyDescent="0.2">
      <c r="A726" s="141" t="s">
        <v>95</v>
      </c>
      <c r="B726" s="141" t="s">
        <v>96</v>
      </c>
      <c r="C726" s="141">
        <v>201</v>
      </c>
      <c r="D726" s="141">
        <v>1</v>
      </c>
      <c r="E726" s="141">
        <v>929130006</v>
      </c>
      <c r="F726" s="141" t="s">
        <v>383</v>
      </c>
      <c r="G726" s="143">
        <v>5</v>
      </c>
      <c r="H726" s="141" t="s">
        <v>64</v>
      </c>
      <c r="I726" s="142" t="s">
        <v>117</v>
      </c>
      <c r="J726" s="141" t="s">
        <v>99</v>
      </c>
      <c r="K726" s="140" t="s">
        <v>91</v>
      </c>
      <c r="L726" s="140">
        <v>5</v>
      </c>
      <c r="M726" s="142">
        <v>5</v>
      </c>
      <c r="N726">
        <f t="shared" si="4"/>
        <v>929130008</v>
      </c>
    </row>
    <row r="727" spans="1:14" x14ac:dyDescent="0.2">
      <c r="A727" s="141" t="s">
        <v>95</v>
      </c>
      <c r="B727" s="141" t="s">
        <v>96</v>
      </c>
      <c r="C727" s="141">
        <v>201</v>
      </c>
      <c r="D727" s="141">
        <v>2</v>
      </c>
      <c r="E727" s="141">
        <v>3749</v>
      </c>
      <c r="F727" s="141" t="s">
        <v>353</v>
      </c>
      <c r="G727" s="143">
        <v>3</v>
      </c>
      <c r="H727" s="141" t="s">
        <v>64</v>
      </c>
      <c r="I727" s="142" t="s">
        <v>110</v>
      </c>
      <c r="J727" s="141" t="s">
        <v>135</v>
      </c>
      <c r="K727" s="140" t="s">
        <v>91</v>
      </c>
      <c r="L727" s="140">
        <v>3</v>
      </c>
      <c r="M727" s="142">
        <v>3</v>
      </c>
      <c r="N727">
        <f t="shared" si="4"/>
        <v>3751</v>
      </c>
    </row>
    <row r="728" spans="1:14" x14ac:dyDescent="0.2">
      <c r="A728" s="141" t="s">
        <v>95</v>
      </c>
      <c r="B728" s="141" t="s">
        <v>96</v>
      </c>
      <c r="C728" s="141">
        <v>201</v>
      </c>
      <c r="D728" s="141">
        <v>2</v>
      </c>
      <c r="E728" s="141">
        <v>549449</v>
      </c>
      <c r="F728" s="141" t="s">
        <v>384</v>
      </c>
      <c r="G728" s="143">
        <v>2</v>
      </c>
      <c r="H728" s="141" t="s">
        <v>64</v>
      </c>
      <c r="I728" s="142" t="s">
        <v>117</v>
      </c>
      <c r="J728" s="141" t="s">
        <v>99</v>
      </c>
      <c r="K728" s="140" t="s">
        <v>91</v>
      </c>
      <c r="L728" s="140">
        <v>2</v>
      </c>
      <c r="M728" s="142">
        <v>2</v>
      </c>
      <c r="N728">
        <f t="shared" si="4"/>
        <v>549451</v>
      </c>
    </row>
    <row r="729" spans="1:14" x14ac:dyDescent="0.2">
      <c r="A729" s="141" t="s">
        <v>95</v>
      </c>
      <c r="B729" s="141" t="s">
        <v>96</v>
      </c>
      <c r="C729" s="141">
        <v>201</v>
      </c>
      <c r="D729" s="141">
        <v>3</v>
      </c>
      <c r="E729" s="141">
        <v>1022890</v>
      </c>
      <c r="F729" s="141" t="s">
        <v>385</v>
      </c>
      <c r="G729" s="143">
        <v>11</v>
      </c>
      <c r="H729" s="141" t="s">
        <v>64</v>
      </c>
      <c r="I729" s="142" t="s">
        <v>115</v>
      </c>
      <c r="J729" s="141" t="s">
        <v>99</v>
      </c>
      <c r="K729" s="140" t="s">
        <v>91</v>
      </c>
      <c r="L729" s="140">
        <v>11</v>
      </c>
      <c r="M729" s="142">
        <v>11</v>
      </c>
      <c r="N729">
        <f t="shared" si="4"/>
        <v>1022892</v>
      </c>
    </row>
    <row r="730" spans="1:14" x14ac:dyDescent="0.2">
      <c r="A730" s="141" t="s">
        <v>95</v>
      </c>
      <c r="B730" s="141" t="s">
        <v>96</v>
      </c>
      <c r="C730" s="141">
        <v>201</v>
      </c>
      <c r="D730" s="141">
        <v>3</v>
      </c>
      <c r="E730" s="141">
        <v>960983</v>
      </c>
      <c r="F730" s="141" t="s">
        <v>386</v>
      </c>
      <c r="G730" s="143">
        <v>2</v>
      </c>
      <c r="H730" s="141" t="s">
        <v>64</v>
      </c>
      <c r="I730" s="142" t="s">
        <v>244</v>
      </c>
      <c r="J730" s="141" t="s">
        <v>99</v>
      </c>
      <c r="K730" s="140" t="s">
        <v>91</v>
      </c>
      <c r="L730" s="140">
        <v>2</v>
      </c>
      <c r="M730" s="142">
        <v>2</v>
      </c>
      <c r="N730">
        <f t="shared" si="4"/>
        <v>960985</v>
      </c>
    </row>
    <row r="731" spans="1:14" x14ac:dyDescent="0.2">
      <c r="A731" s="141" t="s">
        <v>95</v>
      </c>
      <c r="B731" s="141" t="s">
        <v>96</v>
      </c>
      <c r="C731" s="141">
        <v>207</v>
      </c>
      <c r="D731" s="141">
        <v>1</v>
      </c>
      <c r="E731" s="141">
        <v>17537</v>
      </c>
      <c r="F731" s="141" t="s">
        <v>336</v>
      </c>
      <c r="G731" s="143">
        <v>4</v>
      </c>
      <c r="H731" s="141" t="s">
        <v>64</v>
      </c>
      <c r="I731" s="142" t="s">
        <v>110</v>
      </c>
      <c r="J731" s="141" t="s">
        <v>135</v>
      </c>
      <c r="K731" s="140" t="s">
        <v>91</v>
      </c>
      <c r="L731" s="140">
        <v>4</v>
      </c>
      <c r="M731" s="142">
        <v>4</v>
      </c>
      <c r="N731">
        <f t="shared" si="4"/>
        <v>17539</v>
      </c>
    </row>
    <row r="732" spans="1:14" x14ac:dyDescent="0.2">
      <c r="A732" s="141" t="s">
        <v>95</v>
      </c>
      <c r="B732" s="141" t="s">
        <v>96</v>
      </c>
      <c r="C732" s="141">
        <v>207</v>
      </c>
      <c r="D732" s="141">
        <v>2</v>
      </c>
      <c r="E732" s="141">
        <v>1011368</v>
      </c>
      <c r="F732" s="141" t="s">
        <v>387</v>
      </c>
      <c r="G732" s="143">
        <v>7</v>
      </c>
      <c r="H732" s="141" t="s">
        <v>64</v>
      </c>
      <c r="I732" s="142" t="s">
        <v>115</v>
      </c>
      <c r="J732" s="141" t="s">
        <v>99</v>
      </c>
      <c r="K732" s="140" t="s">
        <v>91</v>
      </c>
      <c r="L732" s="140">
        <v>7</v>
      </c>
      <c r="M732" s="142">
        <v>7</v>
      </c>
      <c r="N732">
        <f t="shared" si="4"/>
        <v>1011370</v>
      </c>
    </row>
    <row r="733" spans="1:14" x14ac:dyDescent="0.2">
      <c r="A733" s="141" t="s">
        <v>95</v>
      </c>
      <c r="B733" s="141" t="s">
        <v>96</v>
      </c>
      <c r="C733" s="141">
        <v>207</v>
      </c>
      <c r="D733" s="141">
        <v>2</v>
      </c>
      <c r="E733" s="141">
        <v>252916</v>
      </c>
      <c r="F733" s="141" t="s">
        <v>388</v>
      </c>
      <c r="G733" s="143">
        <v>1</v>
      </c>
      <c r="H733" s="141" t="s">
        <v>64</v>
      </c>
      <c r="I733" s="142" t="s">
        <v>110</v>
      </c>
      <c r="J733" s="141" t="s">
        <v>135</v>
      </c>
      <c r="K733" s="140" t="s">
        <v>91</v>
      </c>
      <c r="L733" s="140">
        <v>1</v>
      </c>
      <c r="M733" s="142">
        <v>1</v>
      </c>
      <c r="N733">
        <f t="shared" si="4"/>
        <v>252918</v>
      </c>
    </row>
    <row r="734" spans="1:14" x14ac:dyDescent="0.2">
      <c r="A734" s="141" t="s">
        <v>95</v>
      </c>
      <c r="B734" s="141" t="s">
        <v>96</v>
      </c>
      <c r="C734" s="141">
        <v>207</v>
      </c>
      <c r="D734" s="141">
        <v>2</v>
      </c>
      <c r="E734" s="141">
        <v>952985</v>
      </c>
      <c r="F734" s="141" t="s">
        <v>389</v>
      </c>
      <c r="G734" s="143">
        <v>5</v>
      </c>
      <c r="H734" s="141" t="s">
        <v>64</v>
      </c>
      <c r="I734" s="142" t="s">
        <v>115</v>
      </c>
      <c r="J734" s="141" t="s">
        <v>99</v>
      </c>
      <c r="K734" s="140" t="s">
        <v>91</v>
      </c>
      <c r="L734" s="140">
        <v>5</v>
      </c>
      <c r="M734" s="142">
        <v>5</v>
      </c>
      <c r="N734">
        <f t="shared" si="4"/>
        <v>952987</v>
      </c>
    </row>
    <row r="735" spans="1:14" x14ac:dyDescent="0.2">
      <c r="A735" s="141" t="s">
        <v>95</v>
      </c>
      <c r="B735" s="141" t="s">
        <v>96</v>
      </c>
      <c r="C735" s="141">
        <v>207</v>
      </c>
      <c r="D735" s="141">
        <v>2</v>
      </c>
      <c r="E735" s="141">
        <v>965504</v>
      </c>
      <c r="F735" s="141" t="s">
        <v>390</v>
      </c>
      <c r="G735" s="143">
        <v>8</v>
      </c>
      <c r="H735" s="141" t="s">
        <v>64</v>
      </c>
      <c r="I735" s="142" t="s">
        <v>115</v>
      </c>
      <c r="J735" s="141" t="s">
        <v>99</v>
      </c>
      <c r="K735" s="140" t="s">
        <v>91</v>
      </c>
      <c r="L735" s="140">
        <v>8</v>
      </c>
      <c r="M735" s="142">
        <v>8</v>
      </c>
      <c r="N735">
        <f t="shared" si="4"/>
        <v>965506</v>
      </c>
    </row>
    <row r="736" spans="1:14" x14ac:dyDescent="0.2">
      <c r="A736" s="141" t="s">
        <v>95</v>
      </c>
      <c r="B736" s="141" t="s">
        <v>96</v>
      </c>
      <c r="C736" s="141">
        <v>207</v>
      </c>
      <c r="D736" s="141">
        <v>3</v>
      </c>
      <c r="E736" s="141">
        <v>956390006</v>
      </c>
      <c r="F736" s="141" t="s">
        <v>391</v>
      </c>
      <c r="G736" s="143">
        <v>2</v>
      </c>
      <c r="H736" s="141" t="s">
        <v>64</v>
      </c>
      <c r="I736" s="142" t="s">
        <v>117</v>
      </c>
      <c r="J736" s="141" t="s">
        <v>99</v>
      </c>
      <c r="K736" s="140" t="s">
        <v>91</v>
      </c>
      <c r="L736" s="140">
        <v>2</v>
      </c>
      <c r="M736" s="142">
        <v>2</v>
      </c>
      <c r="N736">
        <f t="shared" si="4"/>
        <v>956390008</v>
      </c>
    </row>
    <row r="737" spans="1:14" x14ac:dyDescent="0.2">
      <c r="A737" s="141" t="s">
        <v>95</v>
      </c>
      <c r="B737" s="141" t="s">
        <v>96</v>
      </c>
      <c r="C737" s="141">
        <v>209</v>
      </c>
      <c r="D737" s="141">
        <v>1</v>
      </c>
      <c r="E737" s="141">
        <v>76806</v>
      </c>
      <c r="F737" s="141" t="s">
        <v>392</v>
      </c>
      <c r="G737" s="143">
        <v>8</v>
      </c>
      <c r="H737" s="141" t="s">
        <v>64</v>
      </c>
      <c r="I737" s="142" t="s">
        <v>110</v>
      </c>
      <c r="J737" s="141" t="s">
        <v>135</v>
      </c>
      <c r="K737" s="140" t="s">
        <v>91</v>
      </c>
      <c r="L737" s="140">
        <v>8</v>
      </c>
      <c r="M737" s="142">
        <v>8</v>
      </c>
      <c r="N737">
        <f t="shared" si="4"/>
        <v>76808</v>
      </c>
    </row>
    <row r="738" spans="1:14" x14ac:dyDescent="0.2">
      <c r="A738" s="141" t="s">
        <v>95</v>
      </c>
      <c r="B738" s="141" t="s">
        <v>96</v>
      </c>
      <c r="C738" s="141">
        <v>209</v>
      </c>
      <c r="D738" s="141">
        <v>1</v>
      </c>
      <c r="E738" s="141">
        <v>768390005</v>
      </c>
      <c r="F738" s="141" t="s">
        <v>393</v>
      </c>
      <c r="G738" s="143">
        <v>6</v>
      </c>
      <c r="H738" s="141" t="s">
        <v>64</v>
      </c>
      <c r="I738" s="142" t="s">
        <v>115</v>
      </c>
      <c r="J738" s="141" t="s">
        <v>99</v>
      </c>
      <c r="K738" s="140" t="s">
        <v>91</v>
      </c>
      <c r="L738" s="140">
        <v>6</v>
      </c>
      <c r="M738" s="142">
        <v>6</v>
      </c>
      <c r="N738">
        <f t="shared" si="4"/>
        <v>768390007</v>
      </c>
    </row>
    <row r="739" spans="1:14" x14ac:dyDescent="0.2">
      <c r="A739" s="141" t="s">
        <v>95</v>
      </c>
      <c r="B739" s="141" t="s">
        <v>96</v>
      </c>
      <c r="C739" s="141">
        <v>209</v>
      </c>
      <c r="D739" s="141">
        <v>2</v>
      </c>
      <c r="E739" s="141">
        <v>3389</v>
      </c>
      <c r="F739" s="141" t="s">
        <v>394</v>
      </c>
      <c r="G739" s="143">
        <v>12</v>
      </c>
      <c r="H739" s="141" t="s">
        <v>64</v>
      </c>
      <c r="I739" s="142" t="s">
        <v>395</v>
      </c>
      <c r="J739" s="141" t="s">
        <v>178</v>
      </c>
      <c r="K739" s="140" t="s">
        <v>91</v>
      </c>
      <c r="L739" s="140">
        <v>12</v>
      </c>
      <c r="M739" s="142">
        <v>12</v>
      </c>
      <c r="N739">
        <f t="shared" si="4"/>
        <v>3391</v>
      </c>
    </row>
    <row r="740" spans="1:14" x14ac:dyDescent="0.2">
      <c r="A740" s="141" t="s">
        <v>95</v>
      </c>
      <c r="B740" s="141" t="s">
        <v>96</v>
      </c>
      <c r="C740" s="141">
        <v>209</v>
      </c>
      <c r="D740" s="141">
        <v>2</v>
      </c>
      <c r="E740" s="141">
        <v>973320</v>
      </c>
      <c r="F740" s="141" t="s">
        <v>396</v>
      </c>
      <c r="G740" s="143">
        <v>5</v>
      </c>
      <c r="H740" s="141" t="s">
        <v>64</v>
      </c>
      <c r="I740" s="142" t="s">
        <v>117</v>
      </c>
      <c r="J740" s="141" t="s">
        <v>99</v>
      </c>
      <c r="K740" s="140" t="s">
        <v>91</v>
      </c>
      <c r="L740" s="140">
        <v>5</v>
      </c>
      <c r="M740" s="142">
        <v>5</v>
      </c>
      <c r="N740">
        <f t="shared" si="4"/>
        <v>973322</v>
      </c>
    </row>
    <row r="741" spans="1:14" x14ac:dyDescent="0.2">
      <c r="A741" s="141" t="s">
        <v>95</v>
      </c>
      <c r="B741" s="141" t="s">
        <v>96</v>
      </c>
      <c r="C741" s="141">
        <v>215</v>
      </c>
      <c r="D741" s="141">
        <v>1</v>
      </c>
      <c r="E741" s="141">
        <v>733535005</v>
      </c>
      <c r="F741" s="141" t="s">
        <v>397</v>
      </c>
      <c r="G741" s="143">
        <v>3</v>
      </c>
      <c r="H741" s="141" t="s">
        <v>64</v>
      </c>
      <c r="I741" s="142" t="s">
        <v>115</v>
      </c>
      <c r="J741" s="141" t="s">
        <v>99</v>
      </c>
      <c r="K741" s="140" t="s">
        <v>91</v>
      </c>
      <c r="L741" s="140">
        <v>3</v>
      </c>
      <c r="M741" s="142">
        <v>3</v>
      </c>
      <c r="N741">
        <f t="shared" si="4"/>
        <v>733535007</v>
      </c>
    </row>
    <row r="742" spans="1:14" x14ac:dyDescent="0.2">
      <c r="A742" s="141" t="s">
        <v>95</v>
      </c>
      <c r="B742" s="141" t="s">
        <v>96</v>
      </c>
      <c r="C742" s="141">
        <v>215</v>
      </c>
      <c r="D742" s="141">
        <v>2</v>
      </c>
      <c r="E742" s="141">
        <v>457966</v>
      </c>
      <c r="F742" s="141" t="s">
        <v>398</v>
      </c>
      <c r="G742" s="143">
        <v>1</v>
      </c>
      <c r="H742" s="141" t="s">
        <v>64</v>
      </c>
      <c r="I742" s="142" t="s">
        <v>117</v>
      </c>
      <c r="J742" s="141" t="s">
        <v>99</v>
      </c>
      <c r="K742" s="140" t="s">
        <v>91</v>
      </c>
      <c r="L742" s="140">
        <v>1</v>
      </c>
      <c r="M742" s="142">
        <v>1</v>
      </c>
      <c r="N742">
        <f t="shared" si="4"/>
        <v>457968</v>
      </c>
    </row>
    <row r="743" spans="1:14" x14ac:dyDescent="0.2">
      <c r="A743" s="141" t="s">
        <v>95</v>
      </c>
      <c r="B743" s="141" t="s">
        <v>96</v>
      </c>
      <c r="C743" s="141">
        <v>215</v>
      </c>
      <c r="D743" s="141">
        <v>2</v>
      </c>
      <c r="E743" s="141">
        <v>973326</v>
      </c>
      <c r="F743" s="141" t="s">
        <v>399</v>
      </c>
      <c r="G743" s="143">
        <v>4</v>
      </c>
      <c r="H743" s="141" t="s">
        <v>64</v>
      </c>
      <c r="I743" s="142" t="s">
        <v>117</v>
      </c>
      <c r="J743" s="141" t="s">
        <v>99</v>
      </c>
      <c r="K743" s="140" t="s">
        <v>91</v>
      </c>
      <c r="L743" s="140">
        <v>4</v>
      </c>
      <c r="M743" s="142">
        <v>4</v>
      </c>
      <c r="N743">
        <f t="shared" si="4"/>
        <v>973328</v>
      </c>
    </row>
    <row r="744" spans="1:14" x14ac:dyDescent="0.2">
      <c r="A744" s="141" t="s">
        <v>95</v>
      </c>
      <c r="B744" s="141" t="s">
        <v>96</v>
      </c>
      <c r="C744" s="141">
        <v>215</v>
      </c>
      <c r="D744" s="141">
        <v>3</v>
      </c>
      <c r="E744" s="141">
        <v>209788</v>
      </c>
      <c r="F744" s="141" t="s">
        <v>400</v>
      </c>
      <c r="G744" s="143">
        <v>3</v>
      </c>
      <c r="H744" s="141" t="s">
        <v>64</v>
      </c>
      <c r="I744" s="142" t="s">
        <v>115</v>
      </c>
      <c r="J744" s="141" t="s">
        <v>99</v>
      </c>
      <c r="K744" s="140" t="s">
        <v>91</v>
      </c>
      <c r="L744" s="140">
        <v>3</v>
      </c>
      <c r="M744" s="142">
        <v>3</v>
      </c>
      <c r="N744">
        <f t="shared" ref="N744:N807" si="5">E744+2</f>
        <v>209790</v>
      </c>
    </row>
    <row r="745" spans="1:14" x14ac:dyDescent="0.2">
      <c r="A745" s="141" t="s">
        <v>95</v>
      </c>
      <c r="B745" s="141" t="s">
        <v>96</v>
      </c>
      <c r="C745" s="141">
        <v>217</v>
      </c>
      <c r="D745" s="141">
        <v>2</v>
      </c>
      <c r="E745" s="141">
        <v>916701</v>
      </c>
      <c r="F745" s="141" t="s">
        <v>401</v>
      </c>
      <c r="G745" s="143">
        <v>1</v>
      </c>
      <c r="H745" s="141" t="s">
        <v>64</v>
      </c>
      <c r="I745" s="142" t="s">
        <v>117</v>
      </c>
      <c r="J745" s="141" t="s">
        <v>99</v>
      </c>
      <c r="K745" s="140" t="s">
        <v>91</v>
      </c>
      <c r="L745" s="140">
        <v>1</v>
      </c>
      <c r="M745" s="142">
        <v>1</v>
      </c>
      <c r="N745">
        <f t="shared" si="5"/>
        <v>916703</v>
      </c>
    </row>
    <row r="746" spans="1:14" x14ac:dyDescent="0.2">
      <c r="A746" s="141" t="s">
        <v>95</v>
      </c>
      <c r="B746" s="141" t="s">
        <v>96</v>
      </c>
      <c r="C746" s="141">
        <v>223</v>
      </c>
      <c r="D746" s="141">
        <v>2</v>
      </c>
      <c r="E746" s="141">
        <v>1027533</v>
      </c>
      <c r="F746" s="141" t="s">
        <v>402</v>
      </c>
      <c r="G746" s="143">
        <v>4</v>
      </c>
      <c r="H746" s="141" t="s">
        <v>64</v>
      </c>
      <c r="I746" s="142" t="s">
        <v>117</v>
      </c>
      <c r="J746" s="141" t="s">
        <v>99</v>
      </c>
      <c r="K746" s="140" t="s">
        <v>91</v>
      </c>
      <c r="L746" s="140">
        <v>4</v>
      </c>
      <c r="M746" s="142">
        <v>4</v>
      </c>
      <c r="N746">
        <f t="shared" si="5"/>
        <v>1027535</v>
      </c>
    </row>
    <row r="747" spans="1:14" x14ac:dyDescent="0.2">
      <c r="A747" s="141" t="s">
        <v>95</v>
      </c>
      <c r="B747" s="141" t="s">
        <v>96</v>
      </c>
      <c r="C747" s="141">
        <v>223</v>
      </c>
      <c r="D747" s="141">
        <v>2</v>
      </c>
      <c r="E747" s="141">
        <v>457140</v>
      </c>
      <c r="F747" s="141" t="s">
        <v>403</v>
      </c>
      <c r="G747" s="143">
        <v>4</v>
      </c>
      <c r="H747" s="141" t="s">
        <v>64</v>
      </c>
      <c r="I747" s="142" t="s">
        <v>117</v>
      </c>
      <c r="J747" s="141" t="s">
        <v>99</v>
      </c>
      <c r="K747" s="140" t="s">
        <v>91</v>
      </c>
      <c r="L747" s="140">
        <v>4</v>
      </c>
      <c r="M747" s="142">
        <v>4</v>
      </c>
      <c r="N747">
        <f t="shared" si="5"/>
        <v>457142</v>
      </c>
    </row>
    <row r="748" spans="1:14" x14ac:dyDescent="0.2">
      <c r="A748" s="141" t="s">
        <v>95</v>
      </c>
      <c r="B748" s="141" t="s">
        <v>96</v>
      </c>
      <c r="C748" s="141">
        <v>231</v>
      </c>
      <c r="D748" s="141">
        <v>1</v>
      </c>
      <c r="E748" s="141">
        <v>1032138</v>
      </c>
      <c r="F748" s="141" t="s">
        <v>404</v>
      </c>
      <c r="G748" s="143">
        <v>24</v>
      </c>
      <c r="H748" s="141" t="s">
        <v>71</v>
      </c>
      <c r="I748" s="142" t="s">
        <v>115</v>
      </c>
      <c r="J748" s="141" t="s">
        <v>99</v>
      </c>
      <c r="K748" s="140" t="s">
        <v>91</v>
      </c>
      <c r="L748" s="140">
        <v>24</v>
      </c>
      <c r="M748" s="142">
        <v>24</v>
      </c>
      <c r="N748">
        <f t="shared" si="5"/>
        <v>1032140</v>
      </c>
    </row>
    <row r="749" spans="1:14" x14ac:dyDescent="0.2">
      <c r="A749" s="141" t="s">
        <v>95</v>
      </c>
      <c r="B749" s="141" t="s">
        <v>96</v>
      </c>
      <c r="C749" s="141">
        <v>231</v>
      </c>
      <c r="D749" s="141">
        <v>1</v>
      </c>
      <c r="E749" s="141">
        <v>10652</v>
      </c>
      <c r="F749" s="141" t="s">
        <v>405</v>
      </c>
      <c r="G749" s="143">
        <v>1</v>
      </c>
      <c r="H749" s="141" t="s">
        <v>71</v>
      </c>
      <c r="I749" s="142" t="s">
        <v>110</v>
      </c>
      <c r="J749" s="141" t="s">
        <v>135</v>
      </c>
      <c r="K749" s="140" t="s">
        <v>91</v>
      </c>
      <c r="L749" s="140">
        <v>1</v>
      </c>
      <c r="M749" s="142">
        <v>1</v>
      </c>
      <c r="N749">
        <f t="shared" si="5"/>
        <v>10654</v>
      </c>
    </row>
    <row r="750" spans="1:14" x14ac:dyDescent="0.2">
      <c r="A750" s="141" t="s">
        <v>95</v>
      </c>
      <c r="B750" s="141" t="s">
        <v>96</v>
      </c>
      <c r="C750" s="141">
        <v>231</v>
      </c>
      <c r="D750" s="141">
        <v>1</v>
      </c>
      <c r="E750" s="141">
        <v>107673</v>
      </c>
      <c r="F750" s="141" t="s">
        <v>406</v>
      </c>
      <c r="G750" s="143">
        <v>12</v>
      </c>
      <c r="H750" s="141" t="s">
        <v>71</v>
      </c>
      <c r="I750" s="142" t="s">
        <v>115</v>
      </c>
      <c r="J750" s="141" t="s">
        <v>99</v>
      </c>
      <c r="K750" s="140" t="s">
        <v>91</v>
      </c>
      <c r="L750" s="140">
        <v>12</v>
      </c>
      <c r="M750" s="142">
        <v>12</v>
      </c>
      <c r="N750">
        <f t="shared" si="5"/>
        <v>107675</v>
      </c>
    </row>
    <row r="751" spans="1:14" x14ac:dyDescent="0.2">
      <c r="A751" s="141" t="s">
        <v>95</v>
      </c>
      <c r="B751" s="141" t="s">
        <v>96</v>
      </c>
      <c r="C751" s="141">
        <v>231</v>
      </c>
      <c r="D751" s="141">
        <v>1</v>
      </c>
      <c r="E751" s="141">
        <v>118644006</v>
      </c>
      <c r="F751" s="141" t="s">
        <v>133</v>
      </c>
      <c r="G751" s="143">
        <v>2</v>
      </c>
      <c r="H751" s="141" t="s">
        <v>71</v>
      </c>
      <c r="I751" s="142" t="s">
        <v>134</v>
      </c>
      <c r="J751" s="141" t="s">
        <v>135</v>
      </c>
      <c r="K751" s="140" t="s">
        <v>91</v>
      </c>
      <c r="L751" s="140">
        <v>2</v>
      </c>
      <c r="M751" s="142">
        <v>2</v>
      </c>
      <c r="N751">
        <f t="shared" si="5"/>
        <v>118644008</v>
      </c>
    </row>
    <row r="752" spans="1:14" x14ac:dyDescent="0.2">
      <c r="A752" s="141" t="s">
        <v>95</v>
      </c>
      <c r="B752" s="141" t="s">
        <v>96</v>
      </c>
      <c r="C752" s="141">
        <v>231</v>
      </c>
      <c r="D752" s="141">
        <v>1</v>
      </c>
      <c r="E752" s="141">
        <v>220652</v>
      </c>
      <c r="F752" s="141" t="s">
        <v>407</v>
      </c>
      <c r="G752" s="143">
        <v>12</v>
      </c>
      <c r="H752" s="141" t="s">
        <v>71</v>
      </c>
      <c r="I752" s="142" t="s">
        <v>115</v>
      </c>
      <c r="J752" s="141" t="s">
        <v>99</v>
      </c>
      <c r="K752" s="140" t="s">
        <v>91</v>
      </c>
      <c r="L752" s="140">
        <v>12</v>
      </c>
      <c r="M752" s="142">
        <v>12</v>
      </c>
      <c r="N752">
        <f t="shared" si="5"/>
        <v>220654</v>
      </c>
    </row>
    <row r="753" spans="1:14" x14ac:dyDescent="0.2">
      <c r="A753" s="141" t="s">
        <v>95</v>
      </c>
      <c r="B753" s="141" t="s">
        <v>96</v>
      </c>
      <c r="C753" s="141">
        <v>231</v>
      </c>
      <c r="D753" s="141">
        <v>1</v>
      </c>
      <c r="E753" s="141">
        <v>38335</v>
      </c>
      <c r="F753" s="141" t="s">
        <v>408</v>
      </c>
      <c r="G753" s="143">
        <v>12</v>
      </c>
      <c r="H753" s="141" t="s">
        <v>71</v>
      </c>
      <c r="I753" s="142" t="s">
        <v>110</v>
      </c>
      <c r="J753" s="141" t="s">
        <v>135</v>
      </c>
      <c r="K753" s="140" t="s">
        <v>91</v>
      </c>
      <c r="L753" s="140">
        <v>12</v>
      </c>
      <c r="M753" s="142">
        <v>12</v>
      </c>
      <c r="N753">
        <f t="shared" si="5"/>
        <v>38337</v>
      </c>
    </row>
    <row r="754" spans="1:14" x14ac:dyDescent="0.2">
      <c r="A754" s="141" t="s">
        <v>95</v>
      </c>
      <c r="B754" s="141" t="s">
        <v>96</v>
      </c>
      <c r="C754" s="141">
        <v>231</v>
      </c>
      <c r="D754" s="141">
        <v>1</v>
      </c>
      <c r="E754" s="141">
        <v>38335</v>
      </c>
      <c r="F754" s="141" t="s">
        <v>408</v>
      </c>
      <c r="G754" s="143">
        <v>12</v>
      </c>
      <c r="H754" s="141" t="s">
        <v>71</v>
      </c>
      <c r="I754" s="142" t="s">
        <v>110</v>
      </c>
      <c r="J754" s="141" t="s">
        <v>135</v>
      </c>
      <c r="K754" s="140" t="s">
        <v>91</v>
      </c>
      <c r="L754" s="140">
        <v>12</v>
      </c>
      <c r="M754" s="142">
        <v>12</v>
      </c>
      <c r="N754">
        <f t="shared" si="5"/>
        <v>38337</v>
      </c>
    </row>
    <row r="755" spans="1:14" x14ac:dyDescent="0.2">
      <c r="A755" s="141" t="s">
        <v>95</v>
      </c>
      <c r="B755" s="141" t="s">
        <v>96</v>
      </c>
      <c r="C755" s="141">
        <v>231</v>
      </c>
      <c r="D755" s="141">
        <v>1</v>
      </c>
      <c r="E755" s="141">
        <v>404960</v>
      </c>
      <c r="F755" s="141" t="s">
        <v>409</v>
      </c>
      <c r="G755" s="143">
        <v>12</v>
      </c>
      <c r="H755" s="141" t="s">
        <v>71</v>
      </c>
      <c r="I755" s="142" t="s">
        <v>115</v>
      </c>
      <c r="J755" s="141" t="s">
        <v>99</v>
      </c>
      <c r="K755" s="140" t="s">
        <v>91</v>
      </c>
      <c r="L755" s="140">
        <v>12</v>
      </c>
      <c r="M755" s="142">
        <v>12</v>
      </c>
      <c r="N755">
        <f t="shared" si="5"/>
        <v>404962</v>
      </c>
    </row>
    <row r="756" spans="1:14" x14ac:dyDescent="0.2">
      <c r="A756" s="141" t="s">
        <v>95</v>
      </c>
      <c r="B756" s="141" t="s">
        <v>96</v>
      </c>
      <c r="C756" s="141">
        <v>231</v>
      </c>
      <c r="D756" s="141">
        <v>1</v>
      </c>
      <c r="E756" s="141">
        <v>438373</v>
      </c>
      <c r="F756" s="141" t="s">
        <v>410</v>
      </c>
      <c r="G756" s="143">
        <v>12</v>
      </c>
      <c r="H756" s="141" t="s">
        <v>71</v>
      </c>
      <c r="I756" s="142" t="s">
        <v>115</v>
      </c>
      <c r="J756" s="141" t="s">
        <v>99</v>
      </c>
      <c r="K756" s="140" t="s">
        <v>91</v>
      </c>
      <c r="L756" s="140">
        <v>12</v>
      </c>
      <c r="M756" s="142">
        <v>12</v>
      </c>
      <c r="N756">
        <f t="shared" si="5"/>
        <v>438375</v>
      </c>
    </row>
    <row r="757" spans="1:14" x14ac:dyDescent="0.2">
      <c r="A757" s="141" t="s">
        <v>95</v>
      </c>
      <c r="B757" s="141" t="s">
        <v>96</v>
      </c>
      <c r="C757" s="141">
        <v>231</v>
      </c>
      <c r="D757" s="141">
        <v>1</v>
      </c>
      <c r="E757" s="141">
        <v>531596007</v>
      </c>
      <c r="F757" s="141" t="s">
        <v>411</v>
      </c>
      <c r="G757" s="143">
        <v>230</v>
      </c>
      <c r="H757" s="141" t="s">
        <v>71</v>
      </c>
      <c r="I757" s="142" t="s">
        <v>108</v>
      </c>
      <c r="J757" s="141" t="s">
        <v>99</v>
      </c>
      <c r="K757" s="140" t="s">
        <v>91</v>
      </c>
      <c r="L757" s="140">
        <v>230</v>
      </c>
      <c r="M757" s="142">
        <v>230</v>
      </c>
      <c r="N757">
        <f t="shared" si="5"/>
        <v>531596009</v>
      </c>
    </row>
    <row r="758" spans="1:14" x14ac:dyDescent="0.2">
      <c r="A758" s="141" t="s">
        <v>95</v>
      </c>
      <c r="B758" s="141" t="s">
        <v>96</v>
      </c>
      <c r="C758" s="141">
        <v>231</v>
      </c>
      <c r="D758" s="141">
        <v>1</v>
      </c>
      <c r="E758" s="141">
        <v>531596007</v>
      </c>
      <c r="F758" s="141" t="s">
        <v>411</v>
      </c>
      <c r="G758" s="143">
        <v>10</v>
      </c>
      <c r="H758" s="141" t="s">
        <v>71</v>
      </c>
      <c r="I758" s="142" t="s">
        <v>108</v>
      </c>
      <c r="J758" s="141" t="s">
        <v>99</v>
      </c>
      <c r="K758" s="140" t="s">
        <v>91</v>
      </c>
      <c r="L758" s="140">
        <v>10</v>
      </c>
      <c r="M758" s="142">
        <v>10</v>
      </c>
      <c r="N758">
        <f t="shared" si="5"/>
        <v>531596009</v>
      </c>
    </row>
    <row r="759" spans="1:14" x14ac:dyDescent="0.2">
      <c r="A759" s="141" t="s">
        <v>95</v>
      </c>
      <c r="B759" s="141" t="s">
        <v>96</v>
      </c>
      <c r="C759" s="141">
        <v>231</v>
      </c>
      <c r="D759" s="141">
        <v>1</v>
      </c>
      <c r="E759" s="141">
        <v>531596007</v>
      </c>
      <c r="F759" s="141" t="s">
        <v>411</v>
      </c>
      <c r="G759" s="143">
        <v>10</v>
      </c>
      <c r="H759" s="141" t="s">
        <v>71</v>
      </c>
      <c r="I759" s="142" t="s">
        <v>108</v>
      </c>
      <c r="J759" s="141" t="s">
        <v>99</v>
      </c>
      <c r="K759" s="140" t="s">
        <v>91</v>
      </c>
      <c r="L759" s="140">
        <v>10</v>
      </c>
      <c r="M759" s="142">
        <v>10</v>
      </c>
      <c r="N759">
        <f t="shared" si="5"/>
        <v>531596009</v>
      </c>
    </row>
    <row r="760" spans="1:14" x14ac:dyDescent="0.2">
      <c r="A760" s="141" t="s">
        <v>95</v>
      </c>
      <c r="B760" s="141" t="s">
        <v>96</v>
      </c>
      <c r="C760" s="141">
        <v>231</v>
      </c>
      <c r="D760" s="141">
        <v>1</v>
      </c>
      <c r="E760" s="141">
        <v>531596007</v>
      </c>
      <c r="F760" s="141" t="s">
        <v>411</v>
      </c>
      <c r="G760" s="143">
        <v>10</v>
      </c>
      <c r="H760" s="141" t="s">
        <v>71</v>
      </c>
      <c r="I760" s="142" t="s">
        <v>108</v>
      </c>
      <c r="J760" s="141" t="s">
        <v>99</v>
      </c>
      <c r="K760" s="140" t="s">
        <v>91</v>
      </c>
      <c r="L760" s="140">
        <v>10</v>
      </c>
      <c r="M760" s="142">
        <v>10</v>
      </c>
      <c r="N760">
        <f t="shared" si="5"/>
        <v>531596009</v>
      </c>
    </row>
    <row r="761" spans="1:14" x14ac:dyDescent="0.2">
      <c r="A761" s="141" t="s">
        <v>95</v>
      </c>
      <c r="B761" s="141" t="s">
        <v>96</v>
      </c>
      <c r="C761" s="141">
        <v>231</v>
      </c>
      <c r="D761" s="141">
        <v>1</v>
      </c>
      <c r="E761" s="141">
        <v>531596007</v>
      </c>
      <c r="F761" s="141" t="s">
        <v>411</v>
      </c>
      <c r="G761" s="143">
        <v>10</v>
      </c>
      <c r="H761" s="141" t="s">
        <v>71</v>
      </c>
      <c r="I761" s="142" t="s">
        <v>108</v>
      </c>
      <c r="J761" s="141" t="s">
        <v>99</v>
      </c>
      <c r="K761" s="140" t="s">
        <v>91</v>
      </c>
      <c r="L761" s="140">
        <v>10</v>
      </c>
      <c r="M761" s="142">
        <v>10</v>
      </c>
      <c r="N761">
        <f t="shared" si="5"/>
        <v>531596009</v>
      </c>
    </row>
    <row r="762" spans="1:14" x14ac:dyDescent="0.2">
      <c r="A762" s="141" t="s">
        <v>95</v>
      </c>
      <c r="B762" s="141" t="s">
        <v>96</v>
      </c>
      <c r="C762" s="141">
        <v>231</v>
      </c>
      <c r="D762" s="141">
        <v>1</v>
      </c>
      <c r="E762" s="141">
        <v>531596007</v>
      </c>
      <c r="F762" s="141" t="s">
        <v>411</v>
      </c>
      <c r="G762" s="143">
        <v>10</v>
      </c>
      <c r="H762" s="141" t="s">
        <v>71</v>
      </c>
      <c r="I762" s="142" t="s">
        <v>108</v>
      </c>
      <c r="J762" s="141" t="s">
        <v>99</v>
      </c>
      <c r="K762" s="140" t="s">
        <v>91</v>
      </c>
      <c r="L762" s="140">
        <v>10</v>
      </c>
      <c r="M762" s="142">
        <v>10</v>
      </c>
      <c r="N762">
        <f t="shared" si="5"/>
        <v>531596009</v>
      </c>
    </row>
    <row r="763" spans="1:14" x14ac:dyDescent="0.2">
      <c r="A763" s="141" t="s">
        <v>95</v>
      </c>
      <c r="B763" s="141" t="s">
        <v>96</v>
      </c>
      <c r="C763" s="141">
        <v>231</v>
      </c>
      <c r="D763" s="141">
        <v>1</v>
      </c>
      <c r="E763" s="141">
        <v>531596007</v>
      </c>
      <c r="F763" s="141" t="s">
        <v>411</v>
      </c>
      <c r="G763" s="143">
        <v>10</v>
      </c>
      <c r="H763" s="141" t="s">
        <v>71</v>
      </c>
      <c r="I763" s="142" t="s">
        <v>108</v>
      </c>
      <c r="J763" s="141" t="s">
        <v>99</v>
      </c>
      <c r="K763" s="140" t="s">
        <v>91</v>
      </c>
      <c r="L763" s="140">
        <v>10</v>
      </c>
      <c r="M763" s="142">
        <v>10</v>
      </c>
      <c r="N763">
        <f t="shared" si="5"/>
        <v>531596009</v>
      </c>
    </row>
    <row r="764" spans="1:14" x14ac:dyDescent="0.2">
      <c r="A764" s="141" t="s">
        <v>95</v>
      </c>
      <c r="B764" s="141" t="s">
        <v>96</v>
      </c>
      <c r="C764" s="141">
        <v>231</v>
      </c>
      <c r="D764" s="141">
        <v>1</v>
      </c>
      <c r="E764" s="141">
        <v>531596007</v>
      </c>
      <c r="F764" s="141" t="s">
        <v>411</v>
      </c>
      <c r="G764" s="143">
        <v>10</v>
      </c>
      <c r="H764" s="141" t="s">
        <v>71</v>
      </c>
      <c r="I764" s="142" t="s">
        <v>108</v>
      </c>
      <c r="J764" s="141" t="s">
        <v>99</v>
      </c>
      <c r="K764" s="140" t="s">
        <v>91</v>
      </c>
      <c r="L764" s="140">
        <v>10</v>
      </c>
      <c r="M764" s="142">
        <v>10</v>
      </c>
      <c r="N764">
        <f t="shared" si="5"/>
        <v>531596009</v>
      </c>
    </row>
    <row r="765" spans="1:14" x14ac:dyDescent="0.2">
      <c r="A765" s="141" t="s">
        <v>95</v>
      </c>
      <c r="B765" s="141" t="s">
        <v>96</v>
      </c>
      <c r="C765" s="141">
        <v>231</v>
      </c>
      <c r="D765" s="141">
        <v>1</v>
      </c>
      <c r="E765" s="141">
        <v>531596007</v>
      </c>
      <c r="F765" s="141" t="s">
        <v>411</v>
      </c>
      <c r="G765" s="143">
        <v>10</v>
      </c>
      <c r="H765" s="141" t="s">
        <v>71</v>
      </c>
      <c r="I765" s="142" t="s">
        <v>108</v>
      </c>
      <c r="J765" s="141" t="s">
        <v>99</v>
      </c>
      <c r="K765" s="140" t="s">
        <v>91</v>
      </c>
      <c r="L765" s="140">
        <v>10</v>
      </c>
      <c r="M765" s="142">
        <v>10</v>
      </c>
      <c r="N765">
        <f t="shared" si="5"/>
        <v>531596009</v>
      </c>
    </row>
    <row r="766" spans="1:14" x14ac:dyDescent="0.2">
      <c r="A766" s="141" t="s">
        <v>95</v>
      </c>
      <c r="B766" s="141" t="s">
        <v>96</v>
      </c>
      <c r="C766" s="141">
        <v>231</v>
      </c>
      <c r="D766" s="141">
        <v>1</v>
      </c>
      <c r="E766" s="141">
        <v>565768</v>
      </c>
      <c r="F766" s="141" t="s">
        <v>412</v>
      </c>
      <c r="G766" s="143">
        <v>6</v>
      </c>
      <c r="H766" s="141" t="s">
        <v>71</v>
      </c>
      <c r="I766" s="142" t="s">
        <v>115</v>
      </c>
      <c r="J766" s="141" t="s">
        <v>99</v>
      </c>
      <c r="K766" s="140" t="s">
        <v>91</v>
      </c>
      <c r="L766" s="140">
        <v>6</v>
      </c>
      <c r="M766" s="142">
        <v>6</v>
      </c>
      <c r="N766">
        <f t="shared" si="5"/>
        <v>565770</v>
      </c>
    </row>
    <row r="767" spans="1:14" x14ac:dyDescent="0.2">
      <c r="A767" s="141" t="s">
        <v>95</v>
      </c>
      <c r="B767" s="141" t="s">
        <v>96</v>
      </c>
      <c r="C767" s="141">
        <v>231</v>
      </c>
      <c r="D767" s="141">
        <v>1</v>
      </c>
      <c r="E767" s="141">
        <v>565851</v>
      </c>
      <c r="F767" s="141" t="s">
        <v>413</v>
      </c>
      <c r="G767" s="143">
        <v>8</v>
      </c>
      <c r="H767" s="141" t="s">
        <v>71</v>
      </c>
      <c r="I767" s="142" t="s">
        <v>145</v>
      </c>
      <c r="J767" s="141" t="s">
        <v>99</v>
      </c>
      <c r="K767" s="140" t="s">
        <v>91</v>
      </c>
      <c r="L767" s="140">
        <v>8</v>
      </c>
      <c r="M767" s="142">
        <v>8</v>
      </c>
      <c r="N767">
        <f t="shared" si="5"/>
        <v>565853</v>
      </c>
    </row>
    <row r="768" spans="1:14" x14ac:dyDescent="0.2">
      <c r="A768" s="141" t="s">
        <v>95</v>
      </c>
      <c r="B768" s="141" t="s">
        <v>96</v>
      </c>
      <c r="C768" s="141">
        <v>231</v>
      </c>
      <c r="D768" s="141">
        <v>1</v>
      </c>
      <c r="E768" s="141">
        <v>713013</v>
      </c>
      <c r="F768" s="141" t="s">
        <v>414</v>
      </c>
      <c r="G768" s="143">
        <v>6</v>
      </c>
      <c r="H768" s="141" t="s">
        <v>71</v>
      </c>
      <c r="I768" s="142" t="s">
        <v>117</v>
      </c>
      <c r="J768" s="141" t="s">
        <v>99</v>
      </c>
      <c r="K768" s="140" t="s">
        <v>91</v>
      </c>
      <c r="L768" s="140">
        <v>6</v>
      </c>
      <c r="M768" s="142">
        <v>6</v>
      </c>
      <c r="N768">
        <f t="shared" si="5"/>
        <v>713015</v>
      </c>
    </row>
    <row r="769" spans="1:14" x14ac:dyDescent="0.2">
      <c r="A769" s="141" t="s">
        <v>95</v>
      </c>
      <c r="B769" s="141" t="s">
        <v>96</v>
      </c>
      <c r="C769" s="141">
        <v>231</v>
      </c>
      <c r="D769" s="141">
        <v>1</v>
      </c>
      <c r="E769" s="141">
        <v>714170</v>
      </c>
      <c r="F769" s="141" t="s">
        <v>415</v>
      </c>
      <c r="G769" s="143">
        <v>2</v>
      </c>
      <c r="H769" s="141" t="s">
        <v>71</v>
      </c>
      <c r="I769" s="142" t="s">
        <v>99</v>
      </c>
      <c r="J769" s="141" t="s">
        <v>99</v>
      </c>
      <c r="K769" s="140" t="s">
        <v>91</v>
      </c>
      <c r="L769" s="140">
        <v>2</v>
      </c>
      <c r="M769" s="142">
        <v>2</v>
      </c>
      <c r="N769">
        <f t="shared" si="5"/>
        <v>714172</v>
      </c>
    </row>
    <row r="770" spans="1:14" x14ac:dyDescent="0.2">
      <c r="A770" s="141" t="s">
        <v>95</v>
      </c>
      <c r="B770" s="141" t="s">
        <v>96</v>
      </c>
      <c r="C770" s="141">
        <v>231</v>
      </c>
      <c r="D770" s="141">
        <v>1</v>
      </c>
      <c r="E770" s="141">
        <v>733539</v>
      </c>
      <c r="F770" s="141" t="s">
        <v>349</v>
      </c>
      <c r="G770" s="143">
        <v>1</v>
      </c>
      <c r="H770" s="141" t="s">
        <v>71</v>
      </c>
      <c r="I770" s="142" t="s">
        <v>115</v>
      </c>
      <c r="J770" s="141" t="s">
        <v>99</v>
      </c>
      <c r="K770" s="140" t="s">
        <v>91</v>
      </c>
      <c r="L770" s="140">
        <v>1</v>
      </c>
      <c r="M770" s="142">
        <v>1</v>
      </c>
      <c r="N770">
        <f t="shared" si="5"/>
        <v>733541</v>
      </c>
    </row>
    <row r="771" spans="1:14" x14ac:dyDescent="0.2">
      <c r="A771" s="141" t="s">
        <v>95</v>
      </c>
      <c r="B771" s="141" t="s">
        <v>96</v>
      </c>
      <c r="C771" s="141">
        <v>231</v>
      </c>
      <c r="D771" s="141">
        <v>1</v>
      </c>
      <c r="E771" s="141">
        <v>734694</v>
      </c>
      <c r="F771" s="141" t="s">
        <v>416</v>
      </c>
      <c r="G771" s="143">
        <v>4</v>
      </c>
      <c r="H771" s="141" t="s">
        <v>71</v>
      </c>
      <c r="I771" s="142" t="s">
        <v>244</v>
      </c>
      <c r="J771" s="141" t="s">
        <v>99</v>
      </c>
      <c r="K771" s="140" t="s">
        <v>91</v>
      </c>
      <c r="L771" s="140">
        <v>4</v>
      </c>
      <c r="M771" s="142">
        <v>4</v>
      </c>
      <c r="N771">
        <f t="shared" si="5"/>
        <v>734696</v>
      </c>
    </row>
    <row r="772" spans="1:14" x14ac:dyDescent="0.2">
      <c r="A772" s="141" t="s">
        <v>95</v>
      </c>
      <c r="B772" s="141" t="s">
        <v>96</v>
      </c>
      <c r="C772" s="141">
        <v>231</v>
      </c>
      <c r="D772" s="141">
        <v>1</v>
      </c>
      <c r="E772" s="141">
        <v>735373006</v>
      </c>
      <c r="F772" s="141" t="s">
        <v>210</v>
      </c>
      <c r="G772" s="143">
        <v>1</v>
      </c>
      <c r="H772" s="141" t="s">
        <v>71</v>
      </c>
      <c r="I772" s="142" t="s">
        <v>113</v>
      </c>
      <c r="J772" s="141" t="s">
        <v>99</v>
      </c>
      <c r="K772" s="140" t="s">
        <v>91</v>
      </c>
      <c r="L772" s="140">
        <v>1</v>
      </c>
      <c r="M772" s="142">
        <v>1</v>
      </c>
      <c r="N772">
        <f t="shared" si="5"/>
        <v>735373008</v>
      </c>
    </row>
    <row r="773" spans="1:14" x14ac:dyDescent="0.2">
      <c r="A773" s="141" t="s">
        <v>95</v>
      </c>
      <c r="B773" s="141" t="s">
        <v>96</v>
      </c>
      <c r="C773" s="141">
        <v>231</v>
      </c>
      <c r="D773" s="141">
        <v>1</v>
      </c>
      <c r="E773" s="141">
        <v>753538008</v>
      </c>
      <c r="F773" s="141" t="s">
        <v>417</v>
      </c>
      <c r="G773" s="143">
        <v>24</v>
      </c>
      <c r="H773" s="141" t="s">
        <v>71</v>
      </c>
      <c r="I773" s="142" t="s">
        <v>98</v>
      </c>
      <c r="J773" s="141" t="s">
        <v>99</v>
      </c>
      <c r="K773" s="140" t="s">
        <v>91</v>
      </c>
      <c r="L773" s="140">
        <v>24</v>
      </c>
      <c r="M773" s="142">
        <v>24</v>
      </c>
      <c r="N773">
        <f t="shared" si="5"/>
        <v>753538010</v>
      </c>
    </row>
    <row r="774" spans="1:14" x14ac:dyDescent="0.2">
      <c r="A774" s="141" t="s">
        <v>95</v>
      </c>
      <c r="B774" s="141" t="s">
        <v>96</v>
      </c>
      <c r="C774" s="141">
        <v>231</v>
      </c>
      <c r="D774" s="141">
        <v>1</v>
      </c>
      <c r="E774" s="141">
        <v>753538010</v>
      </c>
      <c r="F774" s="141" t="s">
        <v>418</v>
      </c>
      <c r="G774" s="143">
        <v>24</v>
      </c>
      <c r="H774" s="141" t="s">
        <v>71</v>
      </c>
      <c r="I774" s="142" t="s">
        <v>98</v>
      </c>
      <c r="J774" s="141" t="s">
        <v>99</v>
      </c>
      <c r="K774" s="140" t="s">
        <v>91</v>
      </c>
      <c r="L774" s="140">
        <v>24</v>
      </c>
      <c r="M774" s="142">
        <v>24</v>
      </c>
      <c r="N774">
        <f t="shared" si="5"/>
        <v>753538012</v>
      </c>
    </row>
    <row r="775" spans="1:14" x14ac:dyDescent="0.2">
      <c r="A775" s="141" t="s">
        <v>95</v>
      </c>
      <c r="B775" s="141" t="s">
        <v>96</v>
      </c>
      <c r="C775" s="141">
        <v>231</v>
      </c>
      <c r="D775" s="141">
        <v>1</v>
      </c>
      <c r="E775" s="141">
        <v>78741</v>
      </c>
      <c r="F775" s="141" t="s">
        <v>419</v>
      </c>
      <c r="G775" s="143">
        <v>12</v>
      </c>
      <c r="H775" s="141" t="s">
        <v>71</v>
      </c>
      <c r="I775" s="142" t="s">
        <v>115</v>
      </c>
      <c r="J775" s="141" t="s">
        <v>99</v>
      </c>
      <c r="K775" s="140" t="s">
        <v>91</v>
      </c>
      <c r="L775" s="140">
        <v>12</v>
      </c>
      <c r="M775" s="142">
        <v>12</v>
      </c>
      <c r="N775">
        <f t="shared" si="5"/>
        <v>78743</v>
      </c>
    </row>
    <row r="776" spans="1:14" x14ac:dyDescent="0.2">
      <c r="A776" s="141" t="s">
        <v>95</v>
      </c>
      <c r="B776" s="141" t="s">
        <v>96</v>
      </c>
      <c r="C776" s="141">
        <v>231</v>
      </c>
      <c r="D776" s="141">
        <v>1</v>
      </c>
      <c r="E776" s="141">
        <v>929129005</v>
      </c>
      <c r="F776" s="141" t="s">
        <v>420</v>
      </c>
      <c r="G776" s="143">
        <v>2</v>
      </c>
      <c r="H776" s="141" t="s">
        <v>71</v>
      </c>
      <c r="I776" s="142" t="s">
        <v>117</v>
      </c>
      <c r="J776" s="141" t="s">
        <v>99</v>
      </c>
      <c r="K776" s="140" t="s">
        <v>91</v>
      </c>
      <c r="L776" s="140">
        <v>2</v>
      </c>
      <c r="M776" s="142">
        <v>2</v>
      </c>
      <c r="N776">
        <f t="shared" si="5"/>
        <v>929129007</v>
      </c>
    </row>
    <row r="777" spans="1:14" x14ac:dyDescent="0.2">
      <c r="A777" s="141" t="s">
        <v>95</v>
      </c>
      <c r="B777" s="141" t="s">
        <v>96</v>
      </c>
      <c r="C777" s="141">
        <v>231</v>
      </c>
      <c r="D777" s="141">
        <v>1</v>
      </c>
      <c r="E777" s="141">
        <v>962185</v>
      </c>
      <c r="F777" s="141" t="s">
        <v>421</v>
      </c>
      <c r="G777" s="143">
        <v>1</v>
      </c>
      <c r="H777" s="141" t="s">
        <v>71</v>
      </c>
      <c r="I777" s="142" t="s">
        <v>113</v>
      </c>
      <c r="J777" s="141" t="s">
        <v>99</v>
      </c>
      <c r="K777" s="140" t="s">
        <v>91</v>
      </c>
      <c r="L777" s="140">
        <v>1</v>
      </c>
      <c r="M777" s="142">
        <v>1</v>
      </c>
      <c r="N777">
        <f t="shared" si="5"/>
        <v>962187</v>
      </c>
    </row>
    <row r="778" spans="1:14" x14ac:dyDescent="0.2">
      <c r="A778" s="141" t="s">
        <v>95</v>
      </c>
      <c r="B778" s="141" t="s">
        <v>96</v>
      </c>
      <c r="C778" s="141">
        <v>231</v>
      </c>
      <c r="D778" s="141">
        <v>1</v>
      </c>
      <c r="E778" s="141">
        <v>963279</v>
      </c>
      <c r="F778" s="141" t="s">
        <v>422</v>
      </c>
      <c r="G778" s="143">
        <v>6</v>
      </c>
      <c r="H778" s="141" t="s">
        <v>71</v>
      </c>
      <c r="I778" s="142" t="s">
        <v>117</v>
      </c>
      <c r="J778" s="141" t="s">
        <v>99</v>
      </c>
      <c r="K778" s="140" t="s">
        <v>91</v>
      </c>
      <c r="L778" s="140">
        <v>6</v>
      </c>
      <c r="M778" s="142">
        <v>6</v>
      </c>
      <c r="N778">
        <f t="shared" si="5"/>
        <v>963281</v>
      </c>
    </row>
    <row r="779" spans="1:14" x14ac:dyDescent="0.2">
      <c r="A779" s="141" t="s">
        <v>95</v>
      </c>
      <c r="B779" s="141" t="s">
        <v>96</v>
      </c>
      <c r="C779" s="141">
        <v>231</v>
      </c>
      <c r="D779" s="141">
        <v>1</v>
      </c>
      <c r="E779" s="141">
        <v>963280</v>
      </c>
      <c r="F779" s="141" t="s">
        <v>423</v>
      </c>
      <c r="G779" s="143">
        <v>6</v>
      </c>
      <c r="H779" s="141" t="s">
        <v>71</v>
      </c>
      <c r="I779" s="142" t="s">
        <v>117</v>
      </c>
      <c r="J779" s="141" t="s">
        <v>99</v>
      </c>
      <c r="K779" s="140" t="s">
        <v>91</v>
      </c>
      <c r="L779" s="140">
        <v>6</v>
      </c>
      <c r="M779" s="142">
        <v>6</v>
      </c>
      <c r="N779">
        <f t="shared" si="5"/>
        <v>963282</v>
      </c>
    </row>
    <row r="780" spans="1:14" x14ac:dyDescent="0.2">
      <c r="A780" s="141" t="s">
        <v>95</v>
      </c>
      <c r="B780" s="141" t="s">
        <v>96</v>
      </c>
      <c r="C780" s="141">
        <v>231</v>
      </c>
      <c r="D780" s="141">
        <v>1</v>
      </c>
      <c r="E780" s="141">
        <v>973057</v>
      </c>
      <c r="F780" s="141" t="s">
        <v>107</v>
      </c>
      <c r="G780" s="143">
        <v>10</v>
      </c>
      <c r="H780" s="141" t="s">
        <v>71</v>
      </c>
      <c r="I780" s="142" t="s">
        <v>108</v>
      </c>
      <c r="J780" s="141" t="s">
        <v>99</v>
      </c>
      <c r="K780" s="140" t="s">
        <v>91</v>
      </c>
      <c r="L780" s="140">
        <v>10</v>
      </c>
      <c r="M780" s="142">
        <v>10</v>
      </c>
      <c r="N780">
        <f t="shared" si="5"/>
        <v>973059</v>
      </c>
    </row>
    <row r="781" spans="1:14" x14ac:dyDescent="0.2">
      <c r="A781" s="141" t="s">
        <v>95</v>
      </c>
      <c r="B781" s="141" t="s">
        <v>96</v>
      </c>
      <c r="C781" s="141">
        <v>231</v>
      </c>
      <c r="D781" s="141">
        <v>1</v>
      </c>
      <c r="E781" s="141">
        <v>973057</v>
      </c>
      <c r="F781" s="141" t="s">
        <v>107</v>
      </c>
      <c r="G781" s="143">
        <v>10</v>
      </c>
      <c r="H781" s="141" t="s">
        <v>71</v>
      </c>
      <c r="I781" s="142" t="s">
        <v>108</v>
      </c>
      <c r="J781" s="141" t="s">
        <v>99</v>
      </c>
      <c r="K781" s="140" t="s">
        <v>91</v>
      </c>
      <c r="L781" s="140">
        <v>10</v>
      </c>
      <c r="M781" s="142">
        <v>10</v>
      </c>
      <c r="N781">
        <f t="shared" si="5"/>
        <v>973059</v>
      </c>
    </row>
    <row r="782" spans="1:14" x14ac:dyDescent="0.2">
      <c r="A782" s="141" t="s">
        <v>95</v>
      </c>
      <c r="B782" s="141" t="s">
        <v>96</v>
      </c>
      <c r="C782" s="141">
        <v>231</v>
      </c>
      <c r="D782" s="141">
        <v>1</v>
      </c>
      <c r="E782" s="141">
        <v>973057</v>
      </c>
      <c r="F782" s="141" t="s">
        <v>107</v>
      </c>
      <c r="G782" s="143">
        <v>44</v>
      </c>
      <c r="H782" s="141" t="s">
        <v>71</v>
      </c>
      <c r="I782" s="142" t="s">
        <v>108</v>
      </c>
      <c r="J782" s="141" t="s">
        <v>99</v>
      </c>
      <c r="K782" s="140" t="s">
        <v>91</v>
      </c>
      <c r="L782" s="140">
        <v>44</v>
      </c>
      <c r="M782" s="142">
        <v>44</v>
      </c>
      <c r="N782">
        <f t="shared" si="5"/>
        <v>973059</v>
      </c>
    </row>
    <row r="783" spans="1:14" x14ac:dyDescent="0.2">
      <c r="A783" s="141" t="s">
        <v>95</v>
      </c>
      <c r="B783" s="141" t="s">
        <v>96</v>
      </c>
      <c r="C783" s="141">
        <v>231</v>
      </c>
      <c r="D783" s="141">
        <v>1</v>
      </c>
      <c r="E783" s="141">
        <v>973057</v>
      </c>
      <c r="F783" s="141" t="s">
        <v>107</v>
      </c>
      <c r="G783" s="143">
        <v>262</v>
      </c>
      <c r="H783" s="141" t="s">
        <v>71</v>
      </c>
      <c r="I783" s="142" t="s">
        <v>108</v>
      </c>
      <c r="J783" s="141" t="s">
        <v>99</v>
      </c>
      <c r="K783" s="140" t="s">
        <v>91</v>
      </c>
      <c r="L783" s="140">
        <v>262</v>
      </c>
      <c r="M783" s="142">
        <v>262</v>
      </c>
      <c r="N783">
        <f t="shared" si="5"/>
        <v>973059</v>
      </c>
    </row>
    <row r="784" spans="1:14" x14ac:dyDescent="0.2">
      <c r="A784" s="141" t="s">
        <v>95</v>
      </c>
      <c r="B784" s="141" t="s">
        <v>96</v>
      </c>
      <c r="C784" s="141">
        <v>231</v>
      </c>
      <c r="D784" s="141">
        <v>1</v>
      </c>
      <c r="E784" s="141">
        <v>973057</v>
      </c>
      <c r="F784" s="141" t="s">
        <v>107</v>
      </c>
      <c r="G784" s="143">
        <v>10</v>
      </c>
      <c r="H784" s="141" t="s">
        <v>71</v>
      </c>
      <c r="I784" s="142" t="s">
        <v>108</v>
      </c>
      <c r="J784" s="141" t="s">
        <v>99</v>
      </c>
      <c r="K784" s="140" t="s">
        <v>91</v>
      </c>
      <c r="L784" s="140">
        <v>10</v>
      </c>
      <c r="M784" s="142">
        <v>10</v>
      </c>
      <c r="N784">
        <f t="shared" si="5"/>
        <v>973059</v>
      </c>
    </row>
    <row r="785" spans="1:14" x14ac:dyDescent="0.2">
      <c r="A785" s="141" t="s">
        <v>95</v>
      </c>
      <c r="B785" s="141" t="s">
        <v>96</v>
      </c>
      <c r="C785" s="141">
        <v>231</v>
      </c>
      <c r="D785" s="141">
        <v>1</v>
      </c>
      <c r="E785" s="141">
        <v>973057</v>
      </c>
      <c r="F785" s="141" t="s">
        <v>107</v>
      </c>
      <c r="G785" s="143">
        <v>10</v>
      </c>
      <c r="H785" s="141" t="s">
        <v>71</v>
      </c>
      <c r="I785" s="142" t="s">
        <v>108</v>
      </c>
      <c r="J785" s="141" t="s">
        <v>99</v>
      </c>
      <c r="K785" s="140" t="s">
        <v>91</v>
      </c>
      <c r="L785" s="140">
        <v>10</v>
      </c>
      <c r="M785" s="142">
        <v>10</v>
      </c>
      <c r="N785">
        <f t="shared" si="5"/>
        <v>973059</v>
      </c>
    </row>
    <row r="786" spans="1:14" x14ac:dyDescent="0.2">
      <c r="A786" s="141" t="s">
        <v>95</v>
      </c>
      <c r="B786" s="141" t="s">
        <v>96</v>
      </c>
      <c r="C786" s="141">
        <v>231</v>
      </c>
      <c r="D786" s="141">
        <v>1</v>
      </c>
      <c r="E786" s="141">
        <v>973057</v>
      </c>
      <c r="F786" s="141" t="s">
        <v>107</v>
      </c>
      <c r="G786" s="143">
        <v>10</v>
      </c>
      <c r="H786" s="141" t="s">
        <v>71</v>
      </c>
      <c r="I786" s="142" t="s">
        <v>108</v>
      </c>
      <c r="J786" s="141" t="s">
        <v>99</v>
      </c>
      <c r="K786" s="140" t="s">
        <v>91</v>
      </c>
      <c r="L786" s="140">
        <v>10</v>
      </c>
      <c r="M786" s="142">
        <v>10</v>
      </c>
      <c r="N786">
        <f t="shared" si="5"/>
        <v>973059</v>
      </c>
    </row>
    <row r="787" spans="1:14" x14ac:dyDescent="0.2">
      <c r="A787" s="141" t="s">
        <v>95</v>
      </c>
      <c r="B787" s="141" t="s">
        <v>96</v>
      </c>
      <c r="C787" s="141">
        <v>231</v>
      </c>
      <c r="D787" s="141">
        <v>1</v>
      </c>
      <c r="E787" s="141">
        <v>973057</v>
      </c>
      <c r="F787" s="141" t="s">
        <v>107</v>
      </c>
      <c r="G787" s="143">
        <v>10</v>
      </c>
      <c r="H787" s="141" t="s">
        <v>71</v>
      </c>
      <c r="I787" s="142" t="s">
        <v>108</v>
      </c>
      <c r="J787" s="141" t="s">
        <v>99</v>
      </c>
      <c r="K787" s="140" t="s">
        <v>91</v>
      </c>
      <c r="L787" s="140">
        <v>10</v>
      </c>
      <c r="M787" s="142">
        <v>10</v>
      </c>
      <c r="N787">
        <f t="shared" si="5"/>
        <v>973059</v>
      </c>
    </row>
    <row r="788" spans="1:14" x14ac:dyDescent="0.2">
      <c r="A788" s="141" t="s">
        <v>95</v>
      </c>
      <c r="B788" s="141" t="s">
        <v>96</v>
      </c>
      <c r="C788" s="141">
        <v>231</v>
      </c>
      <c r="D788" s="141">
        <v>1</v>
      </c>
      <c r="E788" s="141">
        <v>973057</v>
      </c>
      <c r="F788" s="141" t="s">
        <v>107</v>
      </c>
      <c r="G788" s="143">
        <v>10</v>
      </c>
      <c r="H788" s="141" t="s">
        <v>71</v>
      </c>
      <c r="I788" s="142" t="s">
        <v>108</v>
      </c>
      <c r="J788" s="141" t="s">
        <v>99</v>
      </c>
      <c r="K788" s="140" t="s">
        <v>91</v>
      </c>
      <c r="L788" s="140">
        <v>10</v>
      </c>
      <c r="M788" s="142">
        <v>10</v>
      </c>
      <c r="N788">
        <f t="shared" si="5"/>
        <v>973059</v>
      </c>
    </row>
    <row r="789" spans="1:14" x14ac:dyDescent="0.2">
      <c r="A789" s="141" t="s">
        <v>95</v>
      </c>
      <c r="B789" s="141" t="s">
        <v>96</v>
      </c>
      <c r="C789" s="141">
        <v>231</v>
      </c>
      <c r="D789" s="141">
        <v>1</v>
      </c>
      <c r="E789" s="141">
        <v>973057</v>
      </c>
      <c r="F789" s="141" t="s">
        <v>107</v>
      </c>
      <c r="G789" s="143">
        <v>24</v>
      </c>
      <c r="H789" s="141" t="s">
        <v>71</v>
      </c>
      <c r="I789" s="142" t="s">
        <v>108</v>
      </c>
      <c r="J789" s="141" t="s">
        <v>99</v>
      </c>
      <c r="K789" s="140" t="s">
        <v>91</v>
      </c>
      <c r="L789" s="140">
        <v>24</v>
      </c>
      <c r="M789" s="142">
        <v>24</v>
      </c>
      <c r="N789">
        <f t="shared" si="5"/>
        <v>973059</v>
      </c>
    </row>
    <row r="790" spans="1:14" x14ac:dyDescent="0.2">
      <c r="A790" s="141" t="s">
        <v>95</v>
      </c>
      <c r="B790" s="141" t="s">
        <v>96</v>
      </c>
      <c r="C790" s="141">
        <v>231</v>
      </c>
      <c r="D790" s="141">
        <v>1</v>
      </c>
      <c r="E790" s="141">
        <v>973057</v>
      </c>
      <c r="F790" s="141" t="s">
        <v>107</v>
      </c>
      <c r="G790" s="143">
        <v>10</v>
      </c>
      <c r="H790" s="141" t="s">
        <v>71</v>
      </c>
      <c r="I790" s="142" t="s">
        <v>108</v>
      </c>
      <c r="J790" s="141" t="s">
        <v>99</v>
      </c>
      <c r="K790" s="140" t="s">
        <v>91</v>
      </c>
      <c r="L790" s="140">
        <v>10</v>
      </c>
      <c r="M790" s="142">
        <v>10</v>
      </c>
      <c r="N790">
        <f t="shared" si="5"/>
        <v>973059</v>
      </c>
    </row>
    <row r="791" spans="1:14" x14ac:dyDescent="0.2">
      <c r="A791" s="141" t="s">
        <v>95</v>
      </c>
      <c r="B791" s="141" t="s">
        <v>96</v>
      </c>
      <c r="C791" s="141">
        <v>231</v>
      </c>
      <c r="D791" s="141">
        <v>1</v>
      </c>
      <c r="E791" s="141">
        <v>973057</v>
      </c>
      <c r="F791" s="141" t="s">
        <v>107</v>
      </c>
      <c r="G791" s="143">
        <v>20</v>
      </c>
      <c r="H791" s="141" t="s">
        <v>71</v>
      </c>
      <c r="I791" s="142" t="s">
        <v>108</v>
      </c>
      <c r="J791" s="141" t="s">
        <v>99</v>
      </c>
      <c r="K791" s="140" t="s">
        <v>91</v>
      </c>
      <c r="L791" s="140">
        <v>20</v>
      </c>
      <c r="M791" s="142">
        <v>20</v>
      </c>
      <c r="N791">
        <f t="shared" si="5"/>
        <v>973059</v>
      </c>
    </row>
    <row r="792" spans="1:14" x14ac:dyDescent="0.2">
      <c r="A792" s="141" t="s">
        <v>95</v>
      </c>
      <c r="B792" s="141" t="s">
        <v>96</v>
      </c>
      <c r="C792" s="141">
        <v>231</v>
      </c>
      <c r="D792" s="141">
        <v>1</v>
      </c>
      <c r="E792" s="141">
        <v>975724</v>
      </c>
      <c r="F792" s="141" t="s">
        <v>424</v>
      </c>
      <c r="G792" s="143">
        <v>2</v>
      </c>
      <c r="H792" s="141" t="s">
        <v>71</v>
      </c>
      <c r="I792" s="142" t="s">
        <v>115</v>
      </c>
      <c r="J792" s="141" t="s">
        <v>99</v>
      </c>
      <c r="K792" s="140" t="s">
        <v>91</v>
      </c>
      <c r="L792" s="140">
        <v>2</v>
      </c>
      <c r="M792" s="142">
        <v>2</v>
      </c>
      <c r="N792">
        <f t="shared" si="5"/>
        <v>975726</v>
      </c>
    </row>
    <row r="793" spans="1:14" x14ac:dyDescent="0.2">
      <c r="A793" s="141" t="s">
        <v>95</v>
      </c>
      <c r="B793" s="141" t="s">
        <v>96</v>
      </c>
      <c r="C793" s="141">
        <v>231</v>
      </c>
      <c r="D793" s="141">
        <v>2</v>
      </c>
      <c r="E793" s="141">
        <v>1019412</v>
      </c>
      <c r="F793" s="141" t="s">
        <v>425</v>
      </c>
      <c r="G793" s="143">
        <v>1</v>
      </c>
      <c r="H793" s="141" t="s">
        <v>65</v>
      </c>
      <c r="I793" s="142" t="s">
        <v>113</v>
      </c>
      <c r="J793" s="141" t="s">
        <v>99</v>
      </c>
      <c r="K793" s="140" t="s">
        <v>91</v>
      </c>
      <c r="L793" s="140">
        <v>1</v>
      </c>
      <c r="M793" s="142">
        <v>1</v>
      </c>
      <c r="N793">
        <f t="shared" si="5"/>
        <v>1019414</v>
      </c>
    </row>
    <row r="794" spans="1:14" x14ac:dyDescent="0.2">
      <c r="A794" s="141" t="s">
        <v>95</v>
      </c>
      <c r="B794" s="141" t="s">
        <v>96</v>
      </c>
      <c r="C794" s="141">
        <v>231</v>
      </c>
      <c r="D794" s="141">
        <v>2</v>
      </c>
      <c r="E794" s="141">
        <v>1025872</v>
      </c>
      <c r="F794" s="141" t="s">
        <v>426</v>
      </c>
      <c r="G794" s="143">
        <v>1</v>
      </c>
      <c r="H794" s="141" t="s">
        <v>65</v>
      </c>
      <c r="I794" s="142" t="s">
        <v>212</v>
      </c>
      <c r="J794" s="141" t="s">
        <v>99</v>
      </c>
      <c r="K794" s="140" t="s">
        <v>91</v>
      </c>
      <c r="L794" s="140">
        <v>1</v>
      </c>
      <c r="M794" s="142">
        <v>1</v>
      </c>
      <c r="N794">
        <f t="shared" si="5"/>
        <v>1025874</v>
      </c>
    </row>
    <row r="795" spans="1:14" x14ac:dyDescent="0.2">
      <c r="A795" s="141" t="s">
        <v>95</v>
      </c>
      <c r="B795" s="141" t="s">
        <v>96</v>
      </c>
      <c r="C795" s="141">
        <v>231</v>
      </c>
      <c r="D795" s="141">
        <v>2</v>
      </c>
      <c r="E795" s="141">
        <v>1025872</v>
      </c>
      <c r="F795" s="141" t="s">
        <v>426</v>
      </c>
      <c r="G795" s="143">
        <v>1</v>
      </c>
      <c r="H795" s="141" t="s">
        <v>65</v>
      </c>
      <c r="I795" s="142" t="s">
        <v>212</v>
      </c>
      <c r="J795" s="141" t="s">
        <v>99</v>
      </c>
      <c r="K795" s="140" t="s">
        <v>91</v>
      </c>
      <c r="L795" s="140">
        <v>1</v>
      </c>
      <c r="M795" s="142">
        <v>1</v>
      </c>
      <c r="N795">
        <f t="shared" si="5"/>
        <v>1025874</v>
      </c>
    </row>
    <row r="796" spans="1:14" x14ac:dyDescent="0.2">
      <c r="A796" s="141" t="s">
        <v>95</v>
      </c>
      <c r="B796" s="141" t="s">
        <v>96</v>
      </c>
      <c r="C796" s="141">
        <v>231</v>
      </c>
      <c r="D796" s="141">
        <v>2</v>
      </c>
      <c r="E796" s="141">
        <v>1025905</v>
      </c>
      <c r="F796" s="141" t="s">
        <v>427</v>
      </c>
      <c r="G796" s="143">
        <v>2</v>
      </c>
      <c r="H796" s="141" t="s">
        <v>65</v>
      </c>
      <c r="I796" s="142" t="s">
        <v>115</v>
      </c>
      <c r="J796" s="141" t="s">
        <v>99</v>
      </c>
      <c r="K796" s="140" t="s">
        <v>91</v>
      </c>
      <c r="L796" s="140">
        <v>2</v>
      </c>
      <c r="M796" s="142">
        <v>2</v>
      </c>
      <c r="N796">
        <f t="shared" si="5"/>
        <v>1025907</v>
      </c>
    </row>
    <row r="797" spans="1:14" x14ac:dyDescent="0.2">
      <c r="A797" s="141" t="s">
        <v>95</v>
      </c>
      <c r="B797" s="141" t="s">
        <v>96</v>
      </c>
      <c r="C797" s="141">
        <v>231</v>
      </c>
      <c r="D797" s="141">
        <v>2</v>
      </c>
      <c r="E797" s="141">
        <v>1025988</v>
      </c>
      <c r="F797" s="141" t="s">
        <v>428</v>
      </c>
      <c r="G797" s="143">
        <v>1</v>
      </c>
      <c r="H797" s="141" t="s">
        <v>77</v>
      </c>
      <c r="I797" s="142" t="s">
        <v>113</v>
      </c>
      <c r="J797" s="141" t="s">
        <v>99</v>
      </c>
      <c r="K797" s="140" t="s">
        <v>429</v>
      </c>
      <c r="L797" s="140">
        <v>1</v>
      </c>
      <c r="M797" s="142">
        <v>1</v>
      </c>
      <c r="N797">
        <f t="shared" si="5"/>
        <v>1025990</v>
      </c>
    </row>
    <row r="798" spans="1:14" x14ac:dyDescent="0.2">
      <c r="A798" s="141" t="s">
        <v>95</v>
      </c>
      <c r="B798" s="141" t="s">
        <v>96</v>
      </c>
      <c r="C798" s="141">
        <v>231</v>
      </c>
      <c r="D798" s="141">
        <v>2</v>
      </c>
      <c r="E798" s="141">
        <v>1033637</v>
      </c>
      <c r="F798" s="141" t="s">
        <v>430</v>
      </c>
      <c r="G798" s="143">
        <v>1</v>
      </c>
      <c r="H798" s="141" t="s">
        <v>77</v>
      </c>
      <c r="I798" s="142" t="s">
        <v>117</v>
      </c>
      <c r="J798" s="141" t="s">
        <v>99</v>
      </c>
      <c r="K798" s="140" t="s">
        <v>429</v>
      </c>
      <c r="L798" s="140">
        <v>1</v>
      </c>
      <c r="M798" s="142">
        <v>1</v>
      </c>
      <c r="N798">
        <f t="shared" si="5"/>
        <v>1033639</v>
      </c>
    </row>
    <row r="799" spans="1:14" x14ac:dyDescent="0.2">
      <c r="A799" s="141" t="s">
        <v>95</v>
      </c>
      <c r="B799" s="141" t="s">
        <v>96</v>
      </c>
      <c r="C799" s="141">
        <v>231</v>
      </c>
      <c r="D799" s="141">
        <v>2</v>
      </c>
      <c r="E799" s="141">
        <v>113219008</v>
      </c>
      <c r="F799" s="141" t="s">
        <v>431</v>
      </c>
      <c r="G799" s="143">
        <v>1</v>
      </c>
      <c r="H799" s="141" t="s">
        <v>65</v>
      </c>
      <c r="I799" s="142" t="s">
        <v>115</v>
      </c>
      <c r="J799" s="141" t="s">
        <v>99</v>
      </c>
      <c r="K799" s="140" t="s">
        <v>91</v>
      </c>
      <c r="L799" s="140">
        <v>1</v>
      </c>
      <c r="M799" s="142">
        <v>1</v>
      </c>
      <c r="N799">
        <f t="shared" si="5"/>
        <v>113219010</v>
      </c>
    </row>
    <row r="800" spans="1:14" x14ac:dyDescent="0.2">
      <c r="A800" s="141" t="s">
        <v>95</v>
      </c>
      <c r="B800" s="141" t="s">
        <v>96</v>
      </c>
      <c r="C800" s="141">
        <v>231</v>
      </c>
      <c r="D800" s="141">
        <v>2</v>
      </c>
      <c r="E800" s="141">
        <v>137400004</v>
      </c>
      <c r="F800" s="141" t="s">
        <v>432</v>
      </c>
      <c r="G800" s="143">
        <v>12</v>
      </c>
      <c r="H800" s="141" t="s">
        <v>65</v>
      </c>
      <c r="I800" s="142" t="s">
        <v>115</v>
      </c>
      <c r="J800" s="141" t="s">
        <v>99</v>
      </c>
      <c r="K800" s="140" t="s">
        <v>91</v>
      </c>
      <c r="L800" s="140">
        <v>12</v>
      </c>
      <c r="M800" s="142">
        <v>12</v>
      </c>
      <c r="N800">
        <f t="shared" si="5"/>
        <v>137400006</v>
      </c>
    </row>
    <row r="801" spans="1:14" x14ac:dyDescent="0.2">
      <c r="A801" s="141" t="s">
        <v>95</v>
      </c>
      <c r="B801" s="141" t="s">
        <v>96</v>
      </c>
      <c r="C801" s="141">
        <v>231</v>
      </c>
      <c r="D801" s="141">
        <v>2</v>
      </c>
      <c r="E801" s="141">
        <v>203747</v>
      </c>
      <c r="F801" s="141" t="s">
        <v>216</v>
      </c>
      <c r="G801" s="143">
        <v>2</v>
      </c>
      <c r="H801" s="141" t="s">
        <v>77</v>
      </c>
      <c r="I801" s="142" t="s">
        <v>115</v>
      </c>
      <c r="J801" s="141" t="s">
        <v>99</v>
      </c>
      <c r="K801" s="140" t="s">
        <v>91</v>
      </c>
      <c r="L801" s="140">
        <v>2</v>
      </c>
      <c r="M801" s="142">
        <v>2</v>
      </c>
      <c r="N801">
        <f t="shared" si="5"/>
        <v>203749</v>
      </c>
    </row>
    <row r="802" spans="1:14" x14ac:dyDescent="0.2">
      <c r="A802" s="141" t="s">
        <v>95</v>
      </c>
      <c r="B802" s="141" t="s">
        <v>96</v>
      </c>
      <c r="C802" s="141">
        <v>231</v>
      </c>
      <c r="D802" s="141">
        <v>2</v>
      </c>
      <c r="E802" s="141">
        <v>227922</v>
      </c>
      <c r="F802" s="141" t="s">
        <v>433</v>
      </c>
      <c r="G802" s="143">
        <v>1</v>
      </c>
      <c r="H802" s="141" t="s">
        <v>77</v>
      </c>
      <c r="I802" s="142" t="s">
        <v>113</v>
      </c>
      <c r="J802" s="141" t="s">
        <v>99</v>
      </c>
      <c r="K802" s="140" t="s">
        <v>91</v>
      </c>
      <c r="L802" s="140">
        <v>1</v>
      </c>
      <c r="M802" s="142">
        <v>1</v>
      </c>
      <c r="N802">
        <f t="shared" si="5"/>
        <v>227924</v>
      </c>
    </row>
    <row r="803" spans="1:14" x14ac:dyDescent="0.2">
      <c r="A803" s="141" t="s">
        <v>95</v>
      </c>
      <c r="B803" s="141" t="s">
        <v>96</v>
      </c>
      <c r="C803" s="141">
        <v>231</v>
      </c>
      <c r="D803" s="141">
        <v>2</v>
      </c>
      <c r="E803" s="141">
        <v>228079</v>
      </c>
      <c r="F803" s="141" t="s">
        <v>434</v>
      </c>
      <c r="G803" s="143">
        <v>6</v>
      </c>
      <c r="H803" s="141" t="s">
        <v>77</v>
      </c>
      <c r="I803" s="142" t="s">
        <v>435</v>
      </c>
      <c r="J803" s="141" t="s">
        <v>99</v>
      </c>
      <c r="K803" s="140" t="s">
        <v>91</v>
      </c>
      <c r="L803" s="140">
        <v>6</v>
      </c>
      <c r="M803" s="142">
        <v>6</v>
      </c>
      <c r="N803">
        <f t="shared" si="5"/>
        <v>228081</v>
      </c>
    </row>
    <row r="804" spans="1:14" x14ac:dyDescent="0.2">
      <c r="A804" s="141" t="s">
        <v>95</v>
      </c>
      <c r="B804" s="141" t="s">
        <v>96</v>
      </c>
      <c r="C804" s="141">
        <v>231</v>
      </c>
      <c r="D804" s="141">
        <v>2</v>
      </c>
      <c r="E804" s="141">
        <v>262195</v>
      </c>
      <c r="F804" s="141" t="s">
        <v>436</v>
      </c>
      <c r="G804" s="143">
        <v>1</v>
      </c>
      <c r="H804" s="141" t="s">
        <v>65</v>
      </c>
      <c r="I804" s="142" t="s">
        <v>115</v>
      </c>
      <c r="J804" s="141" t="s">
        <v>99</v>
      </c>
      <c r="K804" s="140" t="s">
        <v>91</v>
      </c>
      <c r="L804" s="140">
        <v>1</v>
      </c>
      <c r="M804" s="142">
        <v>1</v>
      </c>
      <c r="N804">
        <f t="shared" si="5"/>
        <v>262197</v>
      </c>
    </row>
    <row r="805" spans="1:14" x14ac:dyDescent="0.2">
      <c r="A805" s="141" t="s">
        <v>95</v>
      </c>
      <c r="B805" s="141" t="s">
        <v>96</v>
      </c>
      <c r="C805" s="141">
        <v>231</v>
      </c>
      <c r="D805" s="141">
        <v>2</v>
      </c>
      <c r="E805" s="141">
        <v>317950</v>
      </c>
      <c r="F805" s="141" t="s">
        <v>114</v>
      </c>
      <c r="G805" s="143">
        <v>1</v>
      </c>
      <c r="H805" s="141" t="s">
        <v>65</v>
      </c>
      <c r="I805" s="142" t="s">
        <v>115</v>
      </c>
      <c r="J805" s="141" t="s">
        <v>99</v>
      </c>
      <c r="K805" s="140" t="s">
        <v>91</v>
      </c>
      <c r="L805" s="140">
        <v>1</v>
      </c>
      <c r="M805" s="142">
        <v>1</v>
      </c>
      <c r="N805">
        <f t="shared" si="5"/>
        <v>317952</v>
      </c>
    </row>
    <row r="806" spans="1:14" x14ac:dyDescent="0.2">
      <c r="A806" s="141" t="s">
        <v>95</v>
      </c>
      <c r="B806" s="141" t="s">
        <v>96</v>
      </c>
      <c r="C806" s="141">
        <v>231</v>
      </c>
      <c r="D806" s="141">
        <v>2</v>
      </c>
      <c r="E806" s="141">
        <v>3205</v>
      </c>
      <c r="F806" s="141" t="s">
        <v>437</v>
      </c>
      <c r="G806" s="143">
        <v>11</v>
      </c>
      <c r="H806" s="141" t="s">
        <v>65</v>
      </c>
      <c r="I806" s="142" t="s">
        <v>115</v>
      </c>
      <c r="J806" s="141" t="s">
        <v>99</v>
      </c>
      <c r="K806" s="140" t="s">
        <v>91</v>
      </c>
      <c r="L806" s="140">
        <v>11</v>
      </c>
      <c r="M806" s="142">
        <v>11</v>
      </c>
      <c r="N806">
        <f t="shared" si="5"/>
        <v>3207</v>
      </c>
    </row>
    <row r="807" spans="1:14" x14ac:dyDescent="0.2">
      <c r="A807" s="141" t="s">
        <v>95</v>
      </c>
      <c r="B807" s="141" t="s">
        <v>96</v>
      </c>
      <c r="C807" s="141">
        <v>231</v>
      </c>
      <c r="D807" s="141">
        <v>2</v>
      </c>
      <c r="E807" s="141">
        <v>3290</v>
      </c>
      <c r="F807" s="141" t="s">
        <v>438</v>
      </c>
      <c r="G807" s="143">
        <v>6</v>
      </c>
      <c r="H807" s="141" t="s">
        <v>77</v>
      </c>
      <c r="I807" s="142" t="s">
        <v>134</v>
      </c>
      <c r="J807" s="141" t="s">
        <v>111</v>
      </c>
      <c r="K807" s="140" t="s">
        <v>91</v>
      </c>
      <c r="L807" s="140">
        <v>6</v>
      </c>
      <c r="M807" s="142">
        <v>6</v>
      </c>
      <c r="N807">
        <f t="shared" si="5"/>
        <v>3292</v>
      </c>
    </row>
    <row r="808" spans="1:14" x14ac:dyDescent="0.2">
      <c r="A808" s="141" t="s">
        <v>95</v>
      </c>
      <c r="B808" s="141" t="s">
        <v>96</v>
      </c>
      <c r="C808" s="141">
        <v>231</v>
      </c>
      <c r="D808" s="141">
        <v>2</v>
      </c>
      <c r="E808" s="141">
        <v>376557</v>
      </c>
      <c r="F808" s="141" t="s">
        <v>439</v>
      </c>
      <c r="G808" s="143">
        <v>1</v>
      </c>
      <c r="H808" s="141" t="s">
        <v>77</v>
      </c>
      <c r="I808" s="142" t="s">
        <v>244</v>
      </c>
      <c r="J808" s="141" t="s">
        <v>99</v>
      </c>
      <c r="K808" s="140" t="s">
        <v>91</v>
      </c>
      <c r="L808" s="140">
        <v>1</v>
      </c>
      <c r="M808" s="142">
        <v>1</v>
      </c>
      <c r="N808">
        <f t="shared" ref="N808:N844" si="6">E808+2</f>
        <v>376559</v>
      </c>
    </row>
    <row r="809" spans="1:14" x14ac:dyDescent="0.2">
      <c r="A809" s="141" t="s">
        <v>95</v>
      </c>
      <c r="B809" s="141" t="s">
        <v>96</v>
      </c>
      <c r="C809" s="141">
        <v>231</v>
      </c>
      <c r="D809" s="141">
        <v>2</v>
      </c>
      <c r="E809" s="141">
        <v>394373005</v>
      </c>
      <c r="F809" s="141" t="s">
        <v>440</v>
      </c>
      <c r="G809" s="143">
        <v>3</v>
      </c>
      <c r="H809" s="141" t="s">
        <v>65</v>
      </c>
      <c r="I809" s="142" t="s">
        <v>115</v>
      </c>
      <c r="J809" s="141" t="s">
        <v>99</v>
      </c>
      <c r="K809" s="140" t="s">
        <v>91</v>
      </c>
      <c r="L809" s="140">
        <v>3</v>
      </c>
      <c r="M809" s="142">
        <v>3</v>
      </c>
      <c r="N809">
        <f t="shared" si="6"/>
        <v>394373007</v>
      </c>
    </row>
    <row r="810" spans="1:14" x14ac:dyDescent="0.2">
      <c r="A810" s="141" t="s">
        <v>95</v>
      </c>
      <c r="B810" s="141" t="s">
        <v>96</v>
      </c>
      <c r="C810" s="141">
        <v>231</v>
      </c>
      <c r="D810" s="141">
        <v>2</v>
      </c>
      <c r="E810" s="141">
        <v>395224</v>
      </c>
      <c r="F810" s="141" t="s">
        <v>441</v>
      </c>
      <c r="G810" s="143">
        <v>1</v>
      </c>
      <c r="H810" s="141" t="s">
        <v>65</v>
      </c>
      <c r="I810" s="142" t="s">
        <v>117</v>
      </c>
      <c r="J810" s="141" t="s">
        <v>99</v>
      </c>
      <c r="K810" s="140" t="s">
        <v>91</v>
      </c>
      <c r="L810" s="140">
        <v>1</v>
      </c>
      <c r="M810" s="142">
        <v>1</v>
      </c>
      <c r="N810">
        <f t="shared" si="6"/>
        <v>395226</v>
      </c>
    </row>
    <row r="811" spans="1:14" x14ac:dyDescent="0.2">
      <c r="A811" s="141" t="s">
        <v>95</v>
      </c>
      <c r="B811" s="141" t="s">
        <v>96</v>
      </c>
      <c r="C811" s="141">
        <v>231</v>
      </c>
      <c r="D811" s="141">
        <v>2</v>
      </c>
      <c r="E811" s="141">
        <v>418213</v>
      </c>
      <c r="F811" s="141" t="s">
        <v>442</v>
      </c>
      <c r="G811" s="143">
        <v>1</v>
      </c>
      <c r="H811" s="141" t="s">
        <v>65</v>
      </c>
      <c r="I811" s="142" t="s">
        <v>113</v>
      </c>
      <c r="J811" s="141" t="s">
        <v>99</v>
      </c>
      <c r="K811" s="140" t="s">
        <v>91</v>
      </c>
      <c r="L811" s="140">
        <v>1</v>
      </c>
      <c r="M811" s="142">
        <v>1</v>
      </c>
      <c r="N811">
        <f t="shared" si="6"/>
        <v>418215</v>
      </c>
    </row>
    <row r="812" spans="1:14" x14ac:dyDescent="0.2">
      <c r="A812" s="141" t="s">
        <v>95</v>
      </c>
      <c r="B812" s="141" t="s">
        <v>96</v>
      </c>
      <c r="C812" s="141">
        <v>231</v>
      </c>
      <c r="D812" s="141">
        <v>2</v>
      </c>
      <c r="E812" s="141">
        <v>428372</v>
      </c>
      <c r="F812" s="141" t="s">
        <v>443</v>
      </c>
      <c r="G812" s="143">
        <v>1</v>
      </c>
      <c r="H812" s="141" t="s">
        <v>65</v>
      </c>
      <c r="I812" s="142" t="s">
        <v>115</v>
      </c>
      <c r="J812" s="141" t="s">
        <v>99</v>
      </c>
      <c r="K812" s="140" t="s">
        <v>91</v>
      </c>
      <c r="L812" s="140">
        <v>1</v>
      </c>
      <c r="M812" s="142">
        <v>1</v>
      </c>
      <c r="N812">
        <f t="shared" si="6"/>
        <v>428374</v>
      </c>
    </row>
    <row r="813" spans="1:14" x14ac:dyDescent="0.2">
      <c r="A813" s="141" t="s">
        <v>95</v>
      </c>
      <c r="B813" s="141" t="s">
        <v>96</v>
      </c>
      <c r="C813" s="141">
        <v>231</v>
      </c>
      <c r="D813" s="141">
        <v>2</v>
      </c>
      <c r="E813" s="141">
        <v>4355</v>
      </c>
      <c r="F813" s="141" t="s">
        <v>444</v>
      </c>
      <c r="G813" s="143">
        <v>12</v>
      </c>
      <c r="H813" s="141" t="s">
        <v>65</v>
      </c>
      <c r="I813" s="142" t="s">
        <v>110</v>
      </c>
      <c r="J813" s="141" t="s">
        <v>111</v>
      </c>
      <c r="K813" s="140" t="s">
        <v>91</v>
      </c>
      <c r="L813" s="140">
        <v>12</v>
      </c>
      <c r="M813" s="142">
        <v>12</v>
      </c>
      <c r="N813">
        <f t="shared" si="6"/>
        <v>4357</v>
      </c>
    </row>
    <row r="814" spans="1:14" x14ac:dyDescent="0.2">
      <c r="A814" s="141" t="s">
        <v>95</v>
      </c>
      <c r="B814" s="141" t="s">
        <v>96</v>
      </c>
      <c r="C814" s="141">
        <v>231</v>
      </c>
      <c r="D814" s="141">
        <v>2</v>
      </c>
      <c r="E814" s="141">
        <v>4775</v>
      </c>
      <c r="F814" s="141" t="s">
        <v>445</v>
      </c>
      <c r="G814" s="143">
        <v>4</v>
      </c>
      <c r="H814" s="141" t="s">
        <v>65</v>
      </c>
      <c r="I814" s="142" t="s">
        <v>115</v>
      </c>
      <c r="J814" s="141" t="s">
        <v>99</v>
      </c>
      <c r="K814" s="140" t="s">
        <v>91</v>
      </c>
      <c r="L814" s="140">
        <v>4</v>
      </c>
      <c r="M814" s="142">
        <v>4</v>
      </c>
      <c r="N814">
        <f t="shared" si="6"/>
        <v>4777</v>
      </c>
    </row>
    <row r="815" spans="1:14" x14ac:dyDescent="0.2">
      <c r="A815" s="141" t="s">
        <v>95</v>
      </c>
      <c r="B815" s="141" t="s">
        <v>96</v>
      </c>
      <c r="C815" s="141">
        <v>231</v>
      </c>
      <c r="D815" s="141">
        <v>2</v>
      </c>
      <c r="E815" s="141">
        <v>506558005</v>
      </c>
      <c r="F815" s="141" t="s">
        <v>446</v>
      </c>
      <c r="G815" s="143">
        <v>12</v>
      </c>
      <c r="H815" s="141" t="s">
        <v>65</v>
      </c>
      <c r="I815" s="142" t="s">
        <v>115</v>
      </c>
      <c r="J815" s="141" t="s">
        <v>99</v>
      </c>
      <c r="K815" s="140" t="s">
        <v>91</v>
      </c>
      <c r="L815" s="140">
        <v>12</v>
      </c>
      <c r="M815" s="142">
        <v>12</v>
      </c>
      <c r="N815">
        <f t="shared" si="6"/>
        <v>506558007</v>
      </c>
    </row>
    <row r="816" spans="1:14" x14ac:dyDescent="0.2">
      <c r="A816" s="141" t="s">
        <v>95</v>
      </c>
      <c r="B816" s="141" t="s">
        <v>96</v>
      </c>
      <c r="C816" s="141">
        <v>231</v>
      </c>
      <c r="D816" s="141">
        <v>2</v>
      </c>
      <c r="E816" s="141">
        <v>522975</v>
      </c>
      <c r="F816" s="141" t="s">
        <v>447</v>
      </c>
      <c r="G816" s="143">
        <v>1</v>
      </c>
      <c r="H816" s="141" t="s">
        <v>65</v>
      </c>
      <c r="I816" s="142" t="s">
        <v>115</v>
      </c>
      <c r="J816" s="141" t="s">
        <v>99</v>
      </c>
      <c r="K816" s="140" t="s">
        <v>91</v>
      </c>
      <c r="L816" s="140">
        <v>1</v>
      </c>
      <c r="M816" s="142">
        <v>1</v>
      </c>
      <c r="N816">
        <f t="shared" si="6"/>
        <v>522977</v>
      </c>
    </row>
    <row r="817" spans="1:14" x14ac:dyDescent="0.2">
      <c r="A817" s="141" t="s">
        <v>95</v>
      </c>
      <c r="B817" s="141" t="s">
        <v>96</v>
      </c>
      <c r="C817" s="141">
        <v>231</v>
      </c>
      <c r="D817" s="141">
        <v>2</v>
      </c>
      <c r="E817" s="141">
        <v>531776</v>
      </c>
      <c r="F817" s="141" t="s">
        <v>448</v>
      </c>
      <c r="G817" s="143">
        <v>1</v>
      </c>
      <c r="H817" s="141" t="s">
        <v>77</v>
      </c>
      <c r="I817" s="142" t="s">
        <v>113</v>
      </c>
      <c r="J817" s="141" t="s">
        <v>99</v>
      </c>
      <c r="K817" s="140" t="s">
        <v>91</v>
      </c>
      <c r="L817" s="140">
        <v>1</v>
      </c>
      <c r="M817" s="142">
        <v>1</v>
      </c>
      <c r="N817">
        <f t="shared" si="6"/>
        <v>531778</v>
      </c>
    </row>
    <row r="818" spans="1:14" x14ac:dyDescent="0.2">
      <c r="A818" s="141" t="s">
        <v>95</v>
      </c>
      <c r="B818" s="141" t="s">
        <v>96</v>
      </c>
      <c r="C818" s="141">
        <v>231</v>
      </c>
      <c r="D818" s="141">
        <v>2</v>
      </c>
      <c r="E818" s="141">
        <v>557849</v>
      </c>
      <c r="F818" s="141" t="s">
        <v>449</v>
      </c>
      <c r="G818" s="143">
        <v>1</v>
      </c>
      <c r="H818" s="141" t="s">
        <v>65</v>
      </c>
      <c r="I818" s="142" t="s">
        <v>450</v>
      </c>
      <c r="J818" s="141" t="s">
        <v>99</v>
      </c>
      <c r="K818" s="140" t="s">
        <v>91</v>
      </c>
      <c r="L818" s="140">
        <v>1</v>
      </c>
      <c r="M818" s="142">
        <v>1</v>
      </c>
      <c r="N818">
        <f t="shared" si="6"/>
        <v>557851</v>
      </c>
    </row>
    <row r="819" spans="1:14" x14ac:dyDescent="0.2">
      <c r="A819" s="141" t="s">
        <v>95</v>
      </c>
      <c r="B819" s="141" t="s">
        <v>96</v>
      </c>
      <c r="C819" s="141">
        <v>231</v>
      </c>
      <c r="D819" s="141">
        <v>2</v>
      </c>
      <c r="E819" s="141">
        <v>560744005</v>
      </c>
      <c r="F819" s="141" t="s">
        <v>451</v>
      </c>
      <c r="G819" s="143">
        <v>1</v>
      </c>
      <c r="H819" s="141" t="s">
        <v>77</v>
      </c>
      <c r="I819" s="142" t="s">
        <v>115</v>
      </c>
      <c r="J819" s="141" t="s">
        <v>99</v>
      </c>
      <c r="K819" s="140" t="s">
        <v>91</v>
      </c>
      <c r="L819" s="140">
        <v>1</v>
      </c>
      <c r="M819" s="142">
        <v>1</v>
      </c>
      <c r="N819">
        <f t="shared" si="6"/>
        <v>560744007</v>
      </c>
    </row>
    <row r="820" spans="1:14" x14ac:dyDescent="0.2">
      <c r="A820" s="141" t="s">
        <v>95</v>
      </c>
      <c r="B820" s="141" t="s">
        <v>96</v>
      </c>
      <c r="C820" s="141">
        <v>231</v>
      </c>
      <c r="D820" s="141">
        <v>2</v>
      </c>
      <c r="E820" s="141">
        <v>574671</v>
      </c>
      <c r="F820" s="141" t="s">
        <v>452</v>
      </c>
      <c r="G820" s="143">
        <v>1</v>
      </c>
      <c r="H820" s="141" t="s">
        <v>77</v>
      </c>
      <c r="I820" s="142" t="s">
        <v>117</v>
      </c>
      <c r="J820" s="141" t="s">
        <v>99</v>
      </c>
      <c r="K820" s="140" t="s">
        <v>91</v>
      </c>
      <c r="L820" s="140">
        <v>1</v>
      </c>
      <c r="M820" s="142">
        <v>1</v>
      </c>
      <c r="N820">
        <f t="shared" si="6"/>
        <v>574673</v>
      </c>
    </row>
    <row r="821" spans="1:14" x14ac:dyDescent="0.2">
      <c r="A821" s="141" t="s">
        <v>95</v>
      </c>
      <c r="B821" s="141" t="s">
        <v>96</v>
      </c>
      <c r="C821" s="141">
        <v>231</v>
      </c>
      <c r="D821" s="141">
        <v>2</v>
      </c>
      <c r="E821" s="141">
        <v>59393004</v>
      </c>
      <c r="F821" s="141" t="s">
        <v>453</v>
      </c>
      <c r="G821" s="143">
        <v>1</v>
      </c>
      <c r="H821" s="141" t="s">
        <v>65</v>
      </c>
      <c r="I821" s="142" t="s">
        <v>110</v>
      </c>
      <c r="J821" s="141" t="s">
        <v>111</v>
      </c>
      <c r="K821" s="140" t="s">
        <v>91</v>
      </c>
      <c r="L821" s="140">
        <v>1</v>
      </c>
      <c r="M821" s="142">
        <v>1</v>
      </c>
      <c r="N821">
        <f t="shared" si="6"/>
        <v>59393006</v>
      </c>
    </row>
    <row r="822" spans="1:14" x14ac:dyDescent="0.2">
      <c r="A822" s="141" t="s">
        <v>95</v>
      </c>
      <c r="B822" s="141" t="s">
        <v>96</v>
      </c>
      <c r="C822" s="141">
        <v>231</v>
      </c>
      <c r="D822" s="141">
        <v>2</v>
      </c>
      <c r="E822" s="141">
        <v>59505004</v>
      </c>
      <c r="F822" s="141" t="s">
        <v>194</v>
      </c>
      <c r="G822" s="143">
        <v>1</v>
      </c>
      <c r="H822" s="141" t="s">
        <v>65</v>
      </c>
      <c r="I822" s="142" t="s">
        <v>98</v>
      </c>
      <c r="J822" s="141" t="s">
        <v>99</v>
      </c>
      <c r="K822" s="140" t="s">
        <v>91</v>
      </c>
      <c r="L822" s="140">
        <v>1</v>
      </c>
      <c r="M822" s="142">
        <v>1</v>
      </c>
      <c r="N822">
        <f t="shared" si="6"/>
        <v>59505006</v>
      </c>
    </row>
    <row r="823" spans="1:14" x14ac:dyDescent="0.2">
      <c r="A823" s="141" t="s">
        <v>95</v>
      </c>
      <c r="B823" s="141" t="s">
        <v>96</v>
      </c>
      <c r="C823" s="141">
        <v>231</v>
      </c>
      <c r="D823" s="141">
        <v>2</v>
      </c>
      <c r="E823" s="141">
        <v>702670</v>
      </c>
      <c r="F823" s="141" t="s">
        <v>454</v>
      </c>
      <c r="G823" s="143">
        <v>1</v>
      </c>
      <c r="H823" s="141" t="s">
        <v>65</v>
      </c>
      <c r="I823" s="142" t="s">
        <v>164</v>
      </c>
      <c r="J823" s="141" t="s">
        <v>99</v>
      </c>
      <c r="K823" s="140" t="s">
        <v>91</v>
      </c>
      <c r="L823" s="140">
        <v>1</v>
      </c>
      <c r="M823" s="142">
        <v>1</v>
      </c>
      <c r="N823">
        <f t="shared" si="6"/>
        <v>702672</v>
      </c>
    </row>
    <row r="824" spans="1:14" x14ac:dyDescent="0.2">
      <c r="A824" s="141" t="s">
        <v>95</v>
      </c>
      <c r="B824" s="141" t="s">
        <v>96</v>
      </c>
      <c r="C824" s="141">
        <v>231</v>
      </c>
      <c r="D824" s="141">
        <v>2</v>
      </c>
      <c r="E824" s="141">
        <v>735373005</v>
      </c>
      <c r="F824" s="141" t="s">
        <v>224</v>
      </c>
      <c r="G824" s="143">
        <v>1</v>
      </c>
      <c r="H824" s="141" t="s">
        <v>77</v>
      </c>
      <c r="I824" s="142" t="s">
        <v>113</v>
      </c>
      <c r="J824" s="141" t="s">
        <v>99</v>
      </c>
      <c r="K824" s="140" t="s">
        <v>91</v>
      </c>
      <c r="L824" s="140">
        <v>1</v>
      </c>
      <c r="M824" s="142">
        <v>1</v>
      </c>
      <c r="N824">
        <f t="shared" si="6"/>
        <v>735373007</v>
      </c>
    </row>
    <row r="825" spans="1:14" x14ac:dyDescent="0.2">
      <c r="A825" s="141" t="s">
        <v>95</v>
      </c>
      <c r="B825" s="141" t="s">
        <v>96</v>
      </c>
      <c r="C825" s="141">
        <v>231</v>
      </c>
      <c r="D825" s="141">
        <v>2</v>
      </c>
      <c r="E825" s="141">
        <v>736121</v>
      </c>
      <c r="F825" s="141" t="s">
        <v>289</v>
      </c>
      <c r="G825" s="143">
        <v>1</v>
      </c>
      <c r="H825" s="141" t="s">
        <v>65</v>
      </c>
      <c r="I825" s="142" t="s">
        <v>98</v>
      </c>
      <c r="J825" s="141" t="s">
        <v>99</v>
      </c>
      <c r="K825" s="140" t="s">
        <v>91</v>
      </c>
      <c r="L825" s="140">
        <v>1</v>
      </c>
      <c r="M825" s="142">
        <v>1</v>
      </c>
      <c r="N825">
        <f t="shared" si="6"/>
        <v>736123</v>
      </c>
    </row>
    <row r="826" spans="1:14" x14ac:dyDescent="0.2">
      <c r="A826" s="141" t="s">
        <v>95</v>
      </c>
      <c r="B826" s="141" t="s">
        <v>96</v>
      </c>
      <c r="C826" s="141">
        <v>231</v>
      </c>
      <c r="D826" s="141">
        <v>2</v>
      </c>
      <c r="E826" s="141">
        <v>754395</v>
      </c>
      <c r="F826" s="141" t="s">
        <v>243</v>
      </c>
      <c r="G826" s="143">
        <v>2</v>
      </c>
      <c r="H826" s="141" t="s">
        <v>65</v>
      </c>
      <c r="I826" s="142" t="s">
        <v>244</v>
      </c>
      <c r="J826" s="141" t="s">
        <v>99</v>
      </c>
      <c r="K826" s="140" t="s">
        <v>91</v>
      </c>
      <c r="L826" s="140">
        <v>2</v>
      </c>
      <c r="M826" s="142">
        <v>2</v>
      </c>
      <c r="N826">
        <f t="shared" si="6"/>
        <v>754397</v>
      </c>
    </row>
    <row r="827" spans="1:14" x14ac:dyDescent="0.2">
      <c r="A827" s="141" t="s">
        <v>95</v>
      </c>
      <c r="B827" s="141" t="s">
        <v>96</v>
      </c>
      <c r="C827" s="141">
        <v>231</v>
      </c>
      <c r="D827" s="141">
        <v>2</v>
      </c>
      <c r="E827" s="141">
        <v>759713</v>
      </c>
      <c r="F827" s="141" t="s">
        <v>455</v>
      </c>
      <c r="G827" s="143">
        <v>2</v>
      </c>
      <c r="H827" s="141" t="s">
        <v>65</v>
      </c>
      <c r="I827" s="142" t="s">
        <v>456</v>
      </c>
      <c r="J827" s="141" t="s">
        <v>99</v>
      </c>
      <c r="K827" s="140" t="s">
        <v>91</v>
      </c>
      <c r="L827" s="140">
        <v>2</v>
      </c>
      <c r="M827" s="142">
        <v>2</v>
      </c>
      <c r="N827">
        <f t="shared" si="6"/>
        <v>759715</v>
      </c>
    </row>
    <row r="828" spans="1:14" x14ac:dyDescent="0.2">
      <c r="A828" s="141" t="s">
        <v>95</v>
      </c>
      <c r="B828" s="141" t="s">
        <v>96</v>
      </c>
      <c r="C828" s="141">
        <v>231</v>
      </c>
      <c r="D828" s="141">
        <v>2</v>
      </c>
      <c r="E828" s="141">
        <v>759829005</v>
      </c>
      <c r="F828" s="141" t="s">
        <v>457</v>
      </c>
      <c r="G828" s="143">
        <v>12</v>
      </c>
      <c r="H828" s="141" t="s">
        <v>65</v>
      </c>
      <c r="I828" s="142" t="s">
        <v>115</v>
      </c>
      <c r="J828" s="141" t="s">
        <v>99</v>
      </c>
      <c r="K828" s="140" t="s">
        <v>91</v>
      </c>
      <c r="L828" s="140">
        <v>12</v>
      </c>
      <c r="M828" s="142">
        <v>12</v>
      </c>
      <c r="N828">
        <f t="shared" si="6"/>
        <v>759829007</v>
      </c>
    </row>
    <row r="829" spans="1:14" x14ac:dyDescent="0.2">
      <c r="A829" s="141" t="s">
        <v>95</v>
      </c>
      <c r="B829" s="141" t="s">
        <v>96</v>
      </c>
      <c r="C829" s="141">
        <v>231</v>
      </c>
      <c r="D829" s="141">
        <v>2</v>
      </c>
      <c r="E829" s="141">
        <v>789728</v>
      </c>
      <c r="F829" s="141" t="s">
        <v>208</v>
      </c>
      <c r="G829" s="143">
        <v>1</v>
      </c>
      <c r="H829" s="141" t="s">
        <v>65</v>
      </c>
      <c r="I829" s="142" t="s">
        <v>98</v>
      </c>
      <c r="J829" s="141" t="s">
        <v>99</v>
      </c>
      <c r="K829" s="140" t="s">
        <v>91</v>
      </c>
      <c r="L829" s="140">
        <v>1</v>
      </c>
      <c r="M829" s="142">
        <v>1</v>
      </c>
      <c r="N829">
        <f t="shared" si="6"/>
        <v>789730</v>
      </c>
    </row>
    <row r="830" spans="1:14" x14ac:dyDescent="0.2">
      <c r="A830" s="141" t="s">
        <v>95</v>
      </c>
      <c r="B830" s="141" t="s">
        <v>96</v>
      </c>
      <c r="C830" s="141">
        <v>231</v>
      </c>
      <c r="D830" s="141">
        <v>2</v>
      </c>
      <c r="E830" s="141">
        <v>794889</v>
      </c>
      <c r="F830" s="141" t="s">
        <v>458</v>
      </c>
      <c r="G830" s="143">
        <v>1</v>
      </c>
      <c r="H830" s="141" t="s">
        <v>65</v>
      </c>
      <c r="I830" s="142" t="s">
        <v>115</v>
      </c>
      <c r="J830" s="141" t="s">
        <v>99</v>
      </c>
      <c r="K830" s="140" t="s">
        <v>91</v>
      </c>
      <c r="L830" s="140">
        <v>1</v>
      </c>
      <c r="M830" s="142">
        <v>1</v>
      </c>
      <c r="N830">
        <f t="shared" si="6"/>
        <v>794891</v>
      </c>
    </row>
    <row r="831" spans="1:14" x14ac:dyDescent="0.2">
      <c r="A831" s="141" t="s">
        <v>95</v>
      </c>
      <c r="B831" s="141" t="s">
        <v>96</v>
      </c>
      <c r="C831" s="141">
        <v>231</v>
      </c>
      <c r="D831" s="141">
        <v>2</v>
      </c>
      <c r="E831" s="141">
        <v>82826</v>
      </c>
      <c r="F831" s="141" t="s">
        <v>459</v>
      </c>
      <c r="G831" s="143">
        <v>11</v>
      </c>
      <c r="H831" s="141" t="s">
        <v>77</v>
      </c>
      <c r="I831" s="142" t="s">
        <v>115</v>
      </c>
      <c r="J831" s="141" t="s">
        <v>99</v>
      </c>
      <c r="K831" s="140" t="s">
        <v>91</v>
      </c>
      <c r="L831" s="140">
        <v>11</v>
      </c>
      <c r="M831" s="142">
        <v>11</v>
      </c>
      <c r="N831">
        <f t="shared" si="6"/>
        <v>82828</v>
      </c>
    </row>
    <row r="832" spans="1:14" x14ac:dyDescent="0.2">
      <c r="A832" s="141" t="s">
        <v>95</v>
      </c>
      <c r="B832" s="141" t="s">
        <v>96</v>
      </c>
      <c r="C832" s="141">
        <v>231</v>
      </c>
      <c r="D832" s="141">
        <v>2</v>
      </c>
      <c r="E832" s="141">
        <v>928916</v>
      </c>
      <c r="F832" s="141" t="s">
        <v>460</v>
      </c>
      <c r="G832" s="143">
        <v>13</v>
      </c>
      <c r="H832" s="141" t="s">
        <v>65</v>
      </c>
      <c r="I832" s="142" t="s">
        <v>212</v>
      </c>
      <c r="J832" s="141" t="s">
        <v>99</v>
      </c>
      <c r="K832" s="140" t="s">
        <v>91</v>
      </c>
      <c r="L832" s="140">
        <v>13</v>
      </c>
      <c r="M832" s="142">
        <v>13</v>
      </c>
      <c r="N832">
        <f t="shared" si="6"/>
        <v>928918</v>
      </c>
    </row>
    <row r="833" spans="1:14" x14ac:dyDescent="0.2">
      <c r="A833" s="141" t="s">
        <v>95</v>
      </c>
      <c r="B833" s="141" t="s">
        <v>96</v>
      </c>
      <c r="C833" s="141">
        <v>231</v>
      </c>
      <c r="D833" s="141">
        <v>2</v>
      </c>
      <c r="E833" s="141">
        <v>938065</v>
      </c>
      <c r="F833" s="141" t="s">
        <v>461</v>
      </c>
      <c r="G833" s="143">
        <v>1</v>
      </c>
      <c r="H833" s="141" t="s">
        <v>65</v>
      </c>
      <c r="I833" s="142" t="s">
        <v>115</v>
      </c>
      <c r="J833" s="141" t="s">
        <v>99</v>
      </c>
      <c r="K833" s="140" t="s">
        <v>91</v>
      </c>
      <c r="L833" s="140">
        <v>1</v>
      </c>
      <c r="M833" s="142">
        <v>1</v>
      </c>
      <c r="N833">
        <f t="shared" si="6"/>
        <v>938067</v>
      </c>
    </row>
    <row r="834" spans="1:14" x14ac:dyDescent="0.2">
      <c r="A834" s="141" t="s">
        <v>95</v>
      </c>
      <c r="B834" s="141" t="s">
        <v>96</v>
      </c>
      <c r="C834" s="141">
        <v>231</v>
      </c>
      <c r="D834" s="141">
        <v>2</v>
      </c>
      <c r="E834" s="141">
        <v>951044</v>
      </c>
      <c r="F834" s="141" t="s">
        <v>462</v>
      </c>
      <c r="G834" s="143">
        <v>1</v>
      </c>
      <c r="H834" s="141" t="s">
        <v>65</v>
      </c>
      <c r="I834" s="142" t="s">
        <v>117</v>
      </c>
      <c r="J834" s="141" t="s">
        <v>99</v>
      </c>
      <c r="K834" s="140" t="s">
        <v>91</v>
      </c>
      <c r="L834" s="140">
        <v>1</v>
      </c>
      <c r="M834" s="142">
        <v>1</v>
      </c>
      <c r="N834">
        <f t="shared" si="6"/>
        <v>951046</v>
      </c>
    </row>
    <row r="835" spans="1:14" x14ac:dyDescent="0.2">
      <c r="A835" s="141" t="s">
        <v>95</v>
      </c>
      <c r="B835" s="141" t="s">
        <v>96</v>
      </c>
      <c r="C835" s="141">
        <v>231</v>
      </c>
      <c r="D835" s="141">
        <v>2</v>
      </c>
      <c r="E835" s="141">
        <v>959873</v>
      </c>
      <c r="F835" s="141" t="s">
        <v>463</v>
      </c>
      <c r="G835" s="143">
        <v>6</v>
      </c>
      <c r="H835" s="141" t="s">
        <v>77</v>
      </c>
      <c r="I835" s="142" t="s">
        <v>117</v>
      </c>
      <c r="J835" s="141" t="s">
        <v>99</v>
      </c>
      <c r="K835" s="140" t="s">
        <v>91</v>
      </c>
      <c r="L835" s="140">
        <v>6</v>
      </c>
      <c r="M835" s="142">
        <v>6</v>
      </c>
      <c r="N835">
        <f t="shared" si="6"/>
        <v>959875</v>
      </c>
    </row>
    <row r="836" spans="1:14" x14ac:dyDescent="0.2">
      <c r="A836" s="141" t="s">
        <v>95</v>
      </c>
      <c r="B836" s="141" t="s">
        <v>96</v>
      </c>
      <c r="C836" s="141">
        <v>231</v>
      </c>
      <c r="D836" s="141">
        <v>2</v>
      </c>
      <c r="E836" s="141">
        <v>962271</v>
      </c>
      <c r="F836" s="141" t="s">
        <v>464</v>
      </c>
      <c r="G836" s="143">
        <v>1</v>
      </c>
      <c r="H836" s="141" t="s">
        <v>77</v>
      </c>
      <c r="I836" s="142" t="s">
        <v>117</v>
      </c>
      <c r="J836" s="141" t="s">
        <v>99</v>
      </c>
      <c r="K836" s="140" t="s">
        <v>91</v>
      </c>
      <c r="L836" s="140">
        <v>1</v>
      </c>
      <c r="M836" s="142">
        <v>1</v>
      </c>
      <c r="N836">
        <f t="shared" si="6"/>
        <v>962273</v>
      </c>
    </row>
    <row r="837" spans="1:14" x14ac:dyDescent="0.2">
      <c r="A837" s="141" t="s">
        <v>95</v>
      </c>
      <c r="B837" s="141" t="s">
        <v>96</v>
      </c>
      <c r="C837" s="141">
        <v>231</v>
      </c>
      <c r="D837" s="141">
        <v>2</v>
      </c>
      <c r="E837" s="141">
        <v>973129</v>
      </c>
      <c r="F837" s="141" t="s">
        <v>465</v>
      </c>
      <c r="G837" s="143">
        <v>12</v>
      </c>
      <c r="H837" s="141" t="s">
        <v>65</v>
      </c>
      <c r="I837" s="142" t="s">
        <v>115</v>
      </c>
      <c r="J837" s="141" t="s">
        <v>99</v>
      </c>
      <c r="K837" s="140" t="s">
        <v>91</v>
      </c>
      <c r="L837" s="140">
        <v>12</v>
      </c>
      <c r="M837" s="142">
        <v>12</v>
      </c>
      <c r="N837">
        <f t="shared" si="6"/>
        <v>973131</v>
      </c>
    </row>
    <row r="838" spans="1:14" x14ac:dyDescent="0.2">
      <c r="A838" s="141" t="s">
        <v>95</v>
      </c>
      <c r="B838" s="141" t="s">
        <v>96</v>
      </c>
      <c r="C838" s="141">
        <v>231</v>
      </c>
      <c r="D838" s="141">
        <v>2</v>
      </c>
      <c r="E838" s="141">
        <v>984493</v>
      </c>
      <c r="F838" s="141" t="s">
        <v>466</v>
      </c>
      <c r="G838" s="143">
        <v>6</v>
      </c>
      <c r="H838" s="141" t="s">
        <v>65</v>
      </c>
      <c r="I838" s="142" t="s">
        <v>435</v>
      </c>
      <c r="J838" s="141" t="s">
        <v>99</v>
      </c>
      <c r="K838" s="140" t="s">
        <v>91</v>
      </c>
      <c r="L838" s="140">
        <v>6</v>
      </c>
      <c r="M838" s="142">
        <v>6</v>
      </c>
      <c r="N838">
        <f t="shared" si="6"/>
        <v>984495</v>
      </c>
    </row>
    <row r="839" spans="1:14" x14ac:dyDescent="0.2">
      <c r="A839" s="141" t="s">
        <v>95</v>
      </c>
      <c r="B839" s="141" t="s">
        <v>96</v>
      </c>
      <c r="C839" s="141">
        <v>231</v>
      </c>
      <c r="D839" s="141">
        <v>2</v>
      </c>
      <c r="E839" s="141">
        <v>98707</v>
      </c>
      <c r="F839" s="141" t="s">
        <v>467</v>
      </c>
      <c r="G839" s="143">
        <v>1</v>
      </c>
      <c r="H839" s="141" t="s">
        <v>77</v>
      </c>
      <c r="I839" s="142" t="s">
        <v>161</v>
      </c>
      <c r="J839" s="141" t="s">
        <v>99</v>
      </c>
      <c r="K839" s="140" t="s">
        <v>91</v>
      </c>
      <c r="L839" s="140">
        <v>1</v>
      </c>
      <c r="M839" s="142">
        <v>1</v>
      </c>
      <c r="N839">
        <f t="shared" si="6"/>
        <v>98709</v>
      </c>
    </row>
    <row r="840" spans="1:14" x14ac:dyDescent="0.2">
      <c r="A840" s="141" t="s">
        <v>95</v>
      </c>
      <c r="B840" s="141" t="s">
        <v>96</v>
      </c>
      <c r="C840" s="141">
        <v>231</v>
      </c>
      <c r="D840" s="141">
        <v>2</v>
      </c>
      <c r="E840" s="141">
        <v>996622004</v>
      </c>
      <c r="F840" s="141" t="s">
        <v>468</v>
      </c>
      <c r="G840" s="143">
        <v>4</v>
      </c>
      <c r="H840" s="141" t="s">
        <v>65</v>
      </c>
      <c r="I840" s="142" t="s">
        <v>233</v>
      </c>
      <c r="J840" s="141" t="s">
        <v>99</v>
      </c>
      <c r="K840" s="140" t="s">
        <v>91</v>
      </c>
      <c r="L840" s="140">
        <v>4</v>
      </c>
      <c r="M840" s="142">
        <v>4</v>
      </c>
      <c r="N840">
        <f t="shared" si="6"/>
        <v>996622006</v>
      </c>
    </row>
    <row r="841" spans="1:14" x14ac:dyDescent="0.2">
      <c r="A841" s="141" t="s">
        <v>95</v>
      </c>
      <c r="B841" s="141" t="s">
        <v>96</v>
      </c>
      <c r="C841" s="141">
        <v>231</v>
      </c>
      <c r="D841" s="141">
        <v>3</v>
      </c>
      <c r="E841" s="141">
        <v>1028351</v>
      </c>
      <c r="F841" s="141" t="s">
        <v>469</v>
      </c>
      <c r="G841" s="143">
        <v>1</v>
      </c>
      <c r="H841" s="141" t="s">
        <v>64</v>
      </c>
      <c r="I841" s="142" t="s">
        <v>212</v>
      </c>
      <c r="J841" s="141" t="s">
        <v>99</v>
      </c>
      <c r="K841" s="140" t="s">
        <v>91</v>
      </c>
      <c r="L841" s="140">
        <v>1</v>
      </c>
      <c r="M841" s="142">
        <v>1</v>
      </c>
      <c r="N841">
        <f t="shared" si="6"/>
        <v>1028353</v>
      </c>
    </row>
    <row r="842" spans="1:14" x14ac:dyDescent="0.2">
      <c r="A842" s="141" t="s">
        <v>95</v>
      </c>
      <c r="B842" s="141" t="s">
        <v>96</v>
      </c>
      <c r="C842" s="141">
        <v>231</v>
      </c>
      <c r="D842" s="141">
        <v>3</v>
      </c>
      <c r="E842" s="141">
        <v>1028351</v>
      </c>
      <c r="F842" s="141" t="s">
        <v>469</v>
      </c>
      <c r="G842" s="143">
        <v>82</v>
      </c>
      <c r="H842" s="141" t="s">
        <v>64</v>
      </c>
      <c r="I842" s="142" t="s">
        <v>212</v>
      </c>
      <c r="J842" s="141" t="s">
        <v>99</v>
      </c>
      <c r="K842" s="140" t="s">
        <v>91</v>
      </c>
      <c r="L842" s="140">
        <v>82</v>
      </c>
      <c r="M842" s="142">
        <v>82</v>
      </c>
      <c r="N842">
        <f t="shared" si="6"/>
        <v>1028353</v>
      </c>
    </row>
    <row r="843" spans="1:14" x14ac:dyDescent="0.2">
      <c r="A843" s="141" t="s">
        <v>95</v>
      </c>
      <c r="B843" s="141" t="s">
        <v>96</v>
      </c>
      <c r="C843" s="141">
        <v>231</v>
      </c>
      <c r="D843" s="141">
        <v>3</v>
      </c>
      <c r="E843" s="141">
        <v>1028351</v>
      </c>
      <c r="F843" s="141" t="s">
        <v>469</v>
      </c>
      <c r="G843" s="143">
        <v>1</v>
      </c>
      <c r="H843" s="141" t="s">
        <v>64</v>
      </c>
      <c r="I843" s="142" t="s">
        <v>212</v>
      </c>
      <c r="J843" s="141" t="s">
        <v>99</v>
      </c>
      <c r="K843" s="140" t="s">
        <v>91</v>
      </c>
      <c r="L843" s="140">
        <v>1</v>
      </c>
      <c r="M843" s="142">
        <v>1</v>
      </c>
      <c r="N843">
        <f t="shared" si="6"/>
        <v>1028353</v>
      </c>
    </row>
    <row r="844" spans="1:14" x14ac:dyDescent="0.2">
      <c r="A844" s="141" t="s">
        <v>95</v>
      </c>
      <c r="B844" s="141" t="s">
        <v>96</v>
      </c>
      <c r="C844" s="141">
        <v>231</v>
      </c>
      <c r="D844" s="141">
        <v>3</v>
      </c>
      <c r="E844" s="141">
        <v>989051</v>
      </c>
      <c r="F844" s="141" t="s">
        <v>470</v>
      </c>
      <c r="G844" s="143">
        <v>3901</v>
      </c>
      <c r="H844" s="141" t="s">
        <v>64</v>
      </c>
      <c r="I844" s="142" t="s">
        <v>115</v>
      </c>
      <c r="J844" s="141" t="s">
        <v>99</v>
      </c>
      <c r="K844" s="140" t="s">
        <v>91</v>
      </c>
      <c r="L844" s="140">
        <v>3901</v>
      </c>
      <c r="M844" s="142">
        <v>3901</v>
      </c>
      <c r="N844">
        <f t="shared" si="6"/>
        <v>989053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indexed="31"/>
  </sheetPr>
  <dimension ref="A1:AI10"/>
  <sheetViews>
    <sheetView showGridLines="0" zoomScaleNormal="100" workbookViewId="0">
      <selection activeCell="G21" sqref="G21"/>
    </sheetView>
  </sheetViews>
  <sheetFormatPr baseColWidth="10" defaultColWidth="11.42578125" defaultRowHeight="12" x14ac:dyDescent="0.2"/>
  <cols>
    <col min="1" max="1" width="22.140625" style="35" customWidth="1"/>
    <col min="2" max="2" width="11.140625" style="35" customWidth="1"/>
    <col min="3" max="3" width="7.28515625" style="35" customWidth="1"/>
    <col min="4" max="4" width="7" style="35" customWidth="1"/>
    <col min="5" max="5" width="11.5703125" style="35" customWidth="1"/>
    <col min="6" max="6" width="12.5703125" style="35" customWidth="1"/>
    <col min="7" max="7" width="7.7109375" style="35" customWidth="1"/>
    <col min="8" max="8" width="12.85546875" style="37" customWidth="1"/>
    <col min="9" max="9" width="12.42578125" style="35" customWidth="1"/>
    <col min="10" max="10" width="10.42578125" style="38" customWidth="1"/>
    <col min="11" max="11" width="11" style="38" customWidth="1"/>
    <col min="12" max="12" width="8.5703125" style="35" customWidth="1"/>
    <col min="13" max="13" width="10.85546875" style="37" customWidth="1"/>
    <col min="14" max="14" width="12.42578125" style="35" customWidth="1"/>
    <col min="15" max="15" width="13.42578125" style="35" customWidth="1"/>
    <col min="16" max="16" width="8.5703125" style="35" customWidth="1"/>
    <col min="17" max="17" width="9" style="37" customWidth="1"/>
    <col min="18" max="18" width="12.42578125" style="40" customWidth="1"/>
    <col min="19" max="19" width="11.28515625" style="40" customWidth="1"/>
    <col min="20" max="20" width="11.85546875" style="40" customWidth="1"/>
    <col min="21" max="21" width="12.42578125" style="40" bestFit="1" customWidth="1"/>
    <col min="22" max="22" width="7" style="37" bestFit="1" customWidth="1"/>
    <col min="23" max="23" width="11.42578125" style="35"/>
    <col min="24" max="25" width="10.42578125" style="35" bestFit="1" customWidth="1"/>
    <col min="26" max="26" width="8" style="35" customWidth="1"/>
    <col min="27" max="27" width="11.42578125" style="35"/>
    <col min="28" max="28" width="10.42578125" style="35" bestFit="1" customWidth="1"/>
    <col min="29" max="29" width="7.85546875" style="35" bestFit="1" customWidth="1"/>
    <col min="30" max="30" width="10.42578125" style="35" bestFit="1" customWidth="1"/>
    <col min="31" max="31" width="7.42578125" style="35" customWidth="1"/>
    <col min="32" max="32" width="8.7109375" style="35" bestFit="1" customWidth="1"/>
    <col min="33" max="33" width="10.42578125" style="35" bestFit="1" customWidth="1"/>
    <col min="34" max="34" width="7.85546875" style="35" bestFit="1" customWidth="1"/>
    <col min="35" max="35" width="10.42578125" style="35" bestFit="1" customWidth="1"/>
    <col min="36" max="36" width="8" style="35" customWidth="1"/>
    <col min="37" max="16384" width="11.42578125" style="35"/>
  </cols>
  <sheetData>
    <row r="1" spans="1:35" s="36" customFormat="1" ht="66" customHeight="1" x14ac:dyDescent="0.2">
      <c r="M1" s="35"/>
      <c r="N1" s="35"/>
      <c r="O1" s="35"/>
      <c r="P1" s="35"/>
      <c r="Q1" s="35"/>
      <c r="R1" s="35"/>
      <c r="S1" s="35"/>
    </row>
    <row r="2" spans="1:35" ht="15" customHeight="1" x14ac:dyDescent="0.2">
      <c r="H2" s="35"/>
      <c r="J2" s="35"/>
      <c r="K2" s="35"/>
      <c r="M2" s="35"/>
      <c r="Q2" s="35"/>
      <c r="R2" s="35"/>
      <c r="S2" s="35"/>
      <c r="T2" s="35"/>
      <c r="U2" s="35"/>
      <c r="V2" s="35"/>
      <c r="X2" s="164" t="s">
        <v>29</v>
      </c>
      <c r="Y2" s="164"/>
      <c r="Z2" s="62" t="s">
        <v>30</v>
      </c>
      <c r="AB2" s="165" t="s">
        <v>31</v>
      </c>
      <c r="AC2" s="166"/>
      <c r="AD2" s="44" t="s">
        <v>32</v>
      </c>
      <c r="AG2" s="167" t="s">
        <v>33</v>
      </c>
      <c r="AH2" s="168"/>
      <c r="AI2" s="76" t="s">
        <v>34</v>
      </c>
    </row>
    <row r="3" spans="1:35" ht="15" customHeight="1" x14ac:dyDescent="0.2">
      <c r="G3" s="58" t="s">
        <v>35</v>
      </c>
      <c r="H3" s="60" t="str">
        <f>IFERROR(H10,"")</f>
        <v/>
      </c>
      <c r="I3" s="59" t="s">
        <v>36</v>
      </c>
      <c r="J3" s="61" t="str">
        <f>IFERROR(M10,"")</f>
        <v/>
      </c>
      <c r="K3" s="45" t="s">
        <v>37</v>
      </c>
      <c r="L3" s="57" t="str">
        <f>IFERROR(Q10,"")</f>
        <v/>
      </c>
      <c r="N3" s="36"/>
      <c r="Q3" s="35"/>
      <c r="S3" s="55" t="s">
        <v>38</v>
      </c>
      <c r="T3" s="56" t="str">
        <f>IFERROR(V10,"")</f>
        <v/>
      </c>
      <c r="V3" s="35"/>
      <c r="X3" s="62" t="s">
        <v>39</v>
      </c>
      <c r="Y3" s="68" t="str">
        <f>IFERROR(E10,"")</f>
        <v/>
      </c>
      <c r="Z3" s="69">
        <f>IFERROR(Y3/Y5,0)</f>
        <v>0</v>
      </c>
      <c r="AB3" s="44" t="s">
        <v>39</v>
      </c>
      <c r="AC3" s="72" t="str">
        <f>IFERROR(I10,"")</f>
        <v/>
      </c>
      <c r="AD3" s="73">
        <f>IFERROR(AC3/AC5,0)</f>
        <v>0</v>
      </c>
      <c r="AG3" s="76" t="s">
        <v>39</v>
      </c>
      <c r="AH3" s="77" t="str">
        <f>IFERROR(N10,"")</f>
        <v/>
      </c>
      <c r="AI3" s="78">
        <f>IFERROR(AH3/AH5,0)</f>
        <v>0</v>
      </c>
    </row>
    <row r="4" spans="1:35" ht="15" customHeight="1" x14ac:dyDescent="0.2">
      <c r="H4" s="35"/>
      <c r="J4" s="35"/>
      <c r="K4" s="35"/>
      <c r="M4" s="35"/>
      <c r="Q4" s="35"/>
      <c r="R4" s="35"/>
      <c r="S4" s="35"/>
      <c r="T4" s="35"/>
      <c r="U4" s="35"/>
      <c r="V4" s="35"/>
      <c r="X4" s="62" t="s">
        <v>40</v>
      </c>
      <c r="Y4" s="68" t="str">
        <f>IFERROR(F10,"")</f>
        <v/>
      </c>
      <c r="Z4" s="70" t="str">
        <f>IFERROR(Y4/Y5,"0")</f>
        <v>0</v>
      </c>
      <c r="AB4" s="44" t="s">
        <v>40</v>
      </c>
      <c r="AC4" s="72">
        <f>IFERROR(ABS(SUM(J10:K10)),"")</f>
        <v>0</v>
      </c>
      <c r="AD4" s="74">
        <f>IFERROR(AC4/AC5,0)</f>
        <v>0</v>
      </c>
      <c r="AG4" s="76" t="s">
        <v>40</v>
      </c>
      <c r="AH4" s="77" t="str">
        <f>IFERROR(O10,"")</f>
        <v/>
      </c>
      <c r="AI4" s="80">
        <f>IFERROR(AH4/AH5,0)</f>
        <v>0</v>
      </c>
    </row>
    <row r="5" spans="1:35" ht="15" customHeight="1" x14ac:dyDescent="0.2">
      <c r="B5" s="64"/>
      <c r="C5" s="64"/>
      <c r="D5" s="64"/>
      <c r="F5" s="43"/>
      <c r="G5" s="163">
        <f ca="1">LISTADOS!I2</f>
        <v>45828.05044201389</v>
      </c>
      <c r="H5" s="163"/>
      <c r="I5" s="163"/>
      <c r="J5" s="163"/>
      <c r="K5" s="163"/>
      <c r="L5" s="163"/>
      <c r="M5" s="43"/>
      <c r="N5" s="43"/>
      <c r="O5" s="43"/>
      <c r="P5" s="43"/>
      <c r="Q5" s="43"/>
      <c r="R5" s="35"/>
      <c r="S5" s="35"/>
      <c r="T5" s="35"/>
      <c r="U5" s="35"/>
      <c r="V5" s="35"/>
      <c r="X5" s="62" t="s">
        <v>41</v>
      </c>
      <c r="Y5" s="68">
        <f>SUM(Y3:Y4)</f>
        <v>0</v>
      </c>
      <c r="Z5" s="71">
        <f>IFERROR(Z3+Z4,"")</f>
        <v>0</v>
      </c>
      <c r="AB5" s="44" t="s">
        <v>41</v>
      </c>
      <c r="AC5" s="72">
        <f>IFERROR(SUM(AC3:AC4),0)</f>
        <v>0</v>
      </c>
      <c r="AD5" s="75">
        <f>AD3+AD4</f>
        <v>0</v>
      </c>
      <c r="AG5" s="76" t="s">
        <v>41</v>
      </c>
      <c r="AH5" s="77">
        <f>IFERROR(SUM(AH3:AH4),0)</f>
        <v>0</v>
      </c>
      <c r="AI5" s="79">
        <f>SUM(AI3:AI4)</f>
        <v>0</v>
      </c>
    </row>
    <row r="6" spans="1:35" ht="18" hidden="1" customHeight="1" x14ac:dyDescent="0.2">
      <c r="H6" s="35"/>
      <c r="J6" s="35"/>
      <c r="K6" s="35"/>
      <c r="M6" s="35"/>
      <c r="Q6" s="35"/>
      <c r="R6" s="35"/>
      <c r="S6" s="35"/>
      <c r="T6" s="35"/>
      <c r="U6" s="35"/>
      <c r="V6" s="35"/>
    </row>
    <row r="7" spans="1:35" ht="18" customHeight="1" x14ac:dyDescent="0.2">
      <c r="H7" s="35"/>
      <c r="J7" s="35"/>
      <c r="K7" s="35"/>
      <c r="M7" s="35"/>
      <c r="Q7" s="35"/>
      <c r="R7" s="35"/>
      <c r="S7" s="35"/>
      <c r="T7" s="35"/>
      <c r="U7" s="35"/>
      <c r="V7" s="35"/>
    </row>
    <row r="8" spans="1:35" ht="15" customHeight="1" x14ac:dyDescent="0.2">
      <c r="E8" s="172" t="s">
        <v>29</v>
      </c>
      <c r="F8" s="173"/>
      <c r="G8" s="174"/>
      <c r="H8" s="62" t="s">
        <v>30</v>
      </c>
      <c r="I8" s="165" t="s">
        <v>31</v>
      </c>
      <c r="J8" s="171"/>
      <c r="K8" s="171"/>
      <c r="L8" s="166"/>
      <c r="M8" s="44" t="s">
        <v>32</v>
      </c>
      <c r="N8" s="169" t="s">
        <v>37</v>
      </c>
      <c r="O8" s="170"/>
      <c r="P8" s="168"/>
      <c r="Q8" s="45" t="s">
        <v>34</v>
      </c>
      <c r="R8" s="175" t="s">
        <v>42</v>
      </c>
      <c r="S8" s="176"/>
      <c r="T8" s="176"/>
      <c r="U8" s="177"/>
      <c r="V8" s="63" t="s">
        <v>34</v>
      </c>
    </row>
    <row r="9" spans="1:35" ht="15" customHeight="1" x14ac:dyDescent="0.2">
      <c r="A9" s="46" t="s">
        <v>43</v>
      </c>
      <c r="B9" s="46" t="s">
        <v>44</v>
      </c>
      <c r="C9" s="46" t="s">
        <v>45</v>
      </c>
      <c r="D9" s="47" t="s">
        <v>46</v>
      </c>
      <c r="E9" s="48" t="s">
        <v>39</v>
      </c>
      <c r="F9" s="48" t="s">
        <v>40</v>
      </c>
      <c r="G9" s="48" t="s">
        <v>41</v>
      </c>
      <c r="H9" s="49" t="s">
        <v>29</v>
      </c>
      <c r="I9" s="50" t="s">
        <v>39</v>
      </c>
      <c r="J9" s="50" t="s">
        <v>47</v>
      </c>
      <c r="K9" s="50" t="s">
        <v>48</v>
      </c>
      <c r="L9" s="50" t="s">
        <v>41</v>
      </c>
      <c r="M9" s="50" t="s">
        <v>31</v>
      </c>
      <c r="N9" s="51" t="s">
        <v>39</v>
      </c>
      <c r="O9" s="52" t="s">
        <v>40</v>
      </c>
      <c r="P9" s="52" t="s">
        <v>41</v>
      </c>
      <c r="Q9" s="53" t="s">
        <v>33</v>
      </c>
      <c r="R9" s="54" t="s">
        <v>39</v>
      </c>
      <c r="S9" s="54" t="s">
        <v>47</v>
      </c>
      <c r="T9" s="54" t="s">
        <v>48</v>
      </c>
      <c r="U9" s="54" t="s">
        <v>41</v>
      </c>
      <c r="V9" s="65" t="s">
        <v>49</v>
      </c>
    </row>
    <row r="10" spans="1:35" x14ac:dyDescent="0.2">
      <c r="D10" s="108" t="s">
        <v>92</v>
      </c>
      <c r="E10" s="109" t="str">
        <f>IFERROR(ABS(SUM(#REF!)),"")</f>
        <v/>
      </c>
      <c r="F10" s="109" t="str">
        <f>IFERROR(ABS(SUM(#REF!)),"")</f>
        <v/>
      </c>
      <c r="G10" s="109" t="str">
        <f>IFERROR(ABS(SUM(#REF!)),"")</f>
        <v/>
      </c>
      <c r="H10" s="110" t="str">
        <f>IFERROR(E10/G10,"")</f>
        <v/>
      </c>
      <c r="I10" s="111" t="str">
        <f>IFERROR(ABS(SUM(#REF!)),"")</f>
        <v/>
      </c>
      <c r="J10" s="111" t="str">
        <f>IFERROR(ABS(SUM(#REF!)),"")</f>
        <v/>
      </c>
      <c r="K10" s="111" t="str">
        <f>IFERROR(ABS(SUM(#REF!)),"")</f>
        <v/>
      </c>
      <c r="L10" s="111" t="str">
        <f>IFERROR(ABS(SUM(#REF!)),"")</f>
        <v/>
      </c>
      <c r="M10" s="112" t="str">
        <f>IFERROR(I10/L10,"")</f>
        <v/>
      </c>
      <c r="N10" s="113" t="str">
        <f>IFERROR(ABS(SUM(#REF!)),"")</f>
        <v/>
      </c>
      <c r="O10" s="113" t="str">
        <f>IFERROR(ABS(SUM(#REF!)),"")</f>
        <v/>
      </c>
      <c r="P10" s="113" t="str">
        <f>IFERROR(ABS(SUM(#REF!)),"")</f>
        <v/>
      </c>
      <c r="Q10" s="114" t="str">
        <f>IFERROR(N10/P10,"")</f>
        <v/>
      </c>
      <c r="R10" s="117" t="str">
        <f>IFERROR(ABS(SUM(#REF!)),"")</f>
        <v/>
      </c>
      <c r="S10" s="117" t="str">
        <f>IFERROR(ABS(SUM(#REF!)),"")</f>
        <v/>
      </c>
      <c r="T10" s="117" t="str">
        <f>IFERROR(ABS(SUM(#REF!)),"")</f>
        <v/>
      </c>
      <c r="U10" s="117" t="str">
        <f>IFERROR(ABS(SUM(#REF!)),"")</f>
        <v/>
      </c>
      <c r="V10" s="115" t="str">
        <f>IFERROR(R10/U10,"")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348" priority="2504" operator="lessThan">
      <formula>1</formula>
    </cfRule>
    <cfRule type="cellIs" dxfId="347" priority="2505" operator="equal">
      <formula>1</formula>
    </cfRule>
  </conditionalFormatting>
  <conditionalFormatting sqref="H3">
    <cfRule type="cellIs" dxfId="346" priority="1791" operator="lessThan">
      <formula>1</formula>
    </cfRule>
    <cfRule type="cellIs" dxfId="345" priority="1792" operator="equal">
      <formula>1</formula>
    </cfRule>
  </conditionalFormatting>
  <conditionalFormatting sqref="J3 L3">
    <cfRule type="cellIs" dxfId="344" priority="1789" operator="lessThan">
      <formula>1</formula>
    </cfRule>
    <cfRule type="cellIs" dxfId="343" priority="1790" operator="equal">
      <formula>1</formula>
    </cfRule>
  </conditionalFormatting>
  <conditionalFormatting sqref="AI3">
    <cfRule type="cellIs" dxfId="342" priority="830" operator="lessThan">
      <formula>1</formula>
    </cfRule>
    <cfRule type="cellIs" dxfId="341" priority="831" operator="equal">
      <formula>1</formula>
    </cfRule>
  </conditionalFormatting>
  <conditionalFormatting sqref="AC4">
    <cfRule type="cellIs" dxfId="340" priority="846" operator="greaterThan">
      <formula>0</formula>
    </cfRule>
  </conditionalFormatting>
  <conditionalFormatting sqref="Y4 AH4">
    <cfRule type="cellIs" dxfId="339" priority="829" operator="greaterThan">
      <formula>0</formula>
    </cfRule>
  </conditionalFormatting>
  <conditionalFormatting sqref="Z3">
    <cfRule type="cellIs" dxfId="338" priority="834" operator="lessThan">
      <formula>1</formula>
    </cfRule>
    <cfRule type="cellIs" dxfId="337" priority="835" operator="equal">
      <formula>1</formula>
    </cfRule>
  </conditionalFormatting>
  <conditionalFormatting sqref="AD3">
    <cfRule type="cellIs" dxfId="336" priority="832" operator="lessThan">
      <formula>1</formula>
    </cfRule>
    <cfRule type="cellIs" dxfId="335" priority="833" operator="equal">
      <formula>1</formula>
    </cfRule>
  </conditionalFormatting>
  <conditionalFormatting sqref="H10">
    <cfRule type="cellIs" dxfId="334" priority="9" operator="equal">
      <formula>1</formula>
    </cfRule>
  </conditionalFormatting>
  <conditionalFormatting sqref="H10">
    <cfRule type="cellIs" dxfId="333" priority="8" operator="lessThan">
      <formula>1</formula>
    </cfRule>
  </conditionalFormatting>
  <conditionalFormatting sqref="M10">
    <cfRule type="cellIs" dxfId="332" priority="7" operator="equal">
      <formula>1</formula>
    </cfRule>
  </conditionalFormatting>
  <conditionalFormatting sqref="M10">
    <cfRule type="cellIs" dxfId="331" priority="6" operator="lessThan">
      <formula>1</formula>
    </cfRule>
  </conditionalFormatting>
  <conditionalFormatting sqref="Q10">
    <cfRule type="cellIs" dxfId="330" priority="5" operator="equal">
      <formula>1</formula>
    </cfRule>
  </conditionalFormatting>
  <conditionalFormatting sqref="Q10">
    <cfRule type="cellIs" dxfId="329" priority="4" operator="lessThan">
      <formula>1</formula>
    </cfRule>
  </conditionalFormatting>
  <conditionalFormatting sqref="V10">
    <cfRule type="cellIs" dxfId="328" priority="3" operator="equal">
      <formula>1</formula>
    </cfRule>
  </conditionalFormatting>
  <conditionalFormatting sqref="V10">
    <cfRule type="cellIs" dxfId="327" priority="2" operator="lessThan">
      <formula>1</formula>
    </cfRule>
  </conditionalFormatting>
  <conditionalFormatting sqref="F10 J10:K10 O10 S10:T10">
    <cfRule type="cellIs" dxfId="326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XFC7"/>
  <sheetViews>
    <sheetView showGridLines="0" zoomScaleNormal="100" workbookViewId="0">
      <selection activeCell="D21" sqref="D21"/>
    </sheetView>
  </sheetViews>
  <sheetFormatPr baseColWidth="10" defaultRowHeight="12.75" x14ac:dyDescent="0.2"/>
  <cols>
    <col min="1" max="1" width="14.42578125" customWidth="1"/>
    <col min="2" max="2" width="9.140625" bestFit="1" customWidth="1"/>
    <col min="3" max="3" width="10.85546875" bestFit="1" customWidth="1"/>
    <col min="4" max="4" width="17" bestFit="1" customWidth="1"/>
    <col min="5" max="5" width="17.7109375" customWidth="1"/>
    <col min="6" max="7" width="19.42578125" customWidth="1"/>
  </cols>
  <sheetData>
    <row r="1" spans="1:16383" ht="18.75" customHeight="1" x14ac:dyDescent="0.2">
      <c r="A1" s="178" t="s">
        <v>81</v>
      </c>
      <c r="B1" s="178"/>
      <c r="C1" s="178"/>
      <c r="D1" s="178"/>
      <c r="E1" s="178"/>
      <c r="F1" s="178"/>
      <c r="G1" s="178"/>
    </row>
    <row r="2" spans="1:16383" x14ac:dyDescent="0.2">
      <c r="A2" s="103" t="s">
        <v>85</v>
      </c>
      <c r="B2" s="104">
        <f ca="1">TODAY()</f>
        <v>45828</v>
      </c>
      <c r="C2" s="103"/>
      <c r="D2" s="104"/>
      <c r="E2" s="103"/>
      <c r="F2" s="104"/>
      <c r="G2" s="103">
        <v>2002</v>
      </c>
      <c r="H2" s="103"/>
      <c r="I2" s="104"/>
      <c r="J2" s="103"/>
      <c r="K2" s="104"/>
      <c r="L2" s="103"/>
      <c r="M2" s="104"/>
      <c r="N2" s="103"/>
      <c r="O2" s="104"/>
      <c r="P2" s="103"/>
      <c r="Q2" s="104"/>
      <c r="R2" s="103"/>
      <c r="S2" s="104"/>
      <c r="T2" s="103"/>
      <c r="U2" s="104"/>
      <c r="V2" s="103"/>
      <c r="W2" s="104"/>
      <c r="X2" s="103"/>
      <c r="Y2" s="104"/>
      <c r="Z2" s="103"/>
      <c r="AA2" s="104"/>
      <c r="AB2" s="103"/>
      <c r="AC2" s="104"/>
      <c r="AD2" s="103"/>
      <c r="AE2" s="104"/>
      <c r="AF2" s="103"/>
      <c r="AG2" s="104"/>
      <c r="AH2" s="103"/>
      <c r="AI2" s="104"/>
      <c r="AJ2" s="103"/>
      <c r="AK2" s="104"/>
      <c r="AL2" s="103"/>
      <c r="AM2" s="104"/>
      <c r="AN2" s="103"/>
      <c r="AO2" s="104"/>
      <c r="AP2" s="103"/>
      <c r="AQ2" s="104"/>
      <c r="AR2" s="103"/>
      <c r="AS2" s="104"/>
      <c r="AT2" s="103"/>
      <c r="AU2" s="104"/>
      <c r="AV2" s="103"/>
      <c r="AW2" s="104"/>
      <c r="AX2" s="103"/>
      <c r="AY2" s="104"/>
      <c r="AZ2" s="103"/>
      <c r="BA2" s="104"/>
      <c r="BB2" s="103"/>
      <c r="BC2" s="104"/>
      <c r="BD2" s="103"/>
      <c r="BE2" s="104"/>
      <c r="BF2" s="103"/>
      <c r="BG2" s="104"/>
      <c r="BH2" s="103"/>
      <c r="BI2" s="104"/>
      <c r="BJ2" s="103"/>
      <c r="BK2" s="104"/>
      <c r="BL2" s="103"/>
      <c r="BM2" s="104"/>
      <c r="BN2" s="103"/>
      <c r="BO2" s="104"/>
      <c r="BP2" s="103"/>
      <c r="BQ2" s="104"/>
      <c r="BR2" s="103"/>
      <c r="BS2" s="104"/>
      <c r="BT2" s="103"/>
      <c r="BU2" s="104"/>
      <c r="BV2" s="103"/>
      <c r="BW2" s="104"/>
      <c r="BX2" s="103"/>
      <c r="BY2" s="104"/>
      <c r="BZ2" s="103"/>
      <c r="CA2" s="104"/>
      <c r="CB2" s="103"/>
      <c r="CC2" s="104"/>
      <c r="CD2" s="103"/>
      <c r="CE2" s="104"/>
      <c r="CF2" s="103"/>
      <c r="CG2" s="104"/>
      <c r="CH2" s="103"/>
      <c r="CI2" s="104"/>
      <c r="CJ2" s="103"/>
      <c r="CK2" s="104"/>
      <c r="CL2" s="103"/>
      <c r="CM2" s="104"/>
      <c r="CN2" s="103"/>
      <c r="CO2" s="104"/>
      <c r="CP2" s="103"/>
      <c r="CQ2" s="104"/>
      <c r="CR2" s="103"/>
      <c r="CS2" s="104"/>
      <c r="CT2" s="103"/>
      <c r="CU2" s="104"/>
      <c r="CV2" s="103"/>
      <c r="CW2" s="104"/>
      <c r="CX2" s="103"/>
      <c r="CY2" s="104"/>
      <c r="CZ2" s="103"/>
      <c r="DA2" s="104"/>
      <c r="DB2" s="103"/>
      <c r="DC2" s="104"/>
      <c r="DD2" s="103"/>
      <c r="DE2" s="104"/>
      <c r="DF2" s="103"/>
      <c r="DG2" s="104"/>
      <c r="DH2" s="103"/>
      <c r="DI2" s="104"/>
      <c r="DJ2" s="103"/>
      <c r="DK2" s="104"/>
      <c r="DL2" s="103"/>
      <c r="DM2" s="104"/>
      <c r="DN2" s="103"/>
      <c r="DO2" s="104"/>
      <c r="DP2" s="103"/>
      <c r="DQ2" s="104"/>
      <c r="DR2" s="103"/>
      <c r="DS2" s="104"/>
      <c r="DT2" s="103"/>
      <c r="DU2" s="104"/>
      <c r="DV2" s="103"/>
      <c r="DW2" s="104"/>
      <c r="DX2" s="103"/>
      <c r="DY2" s="104"/>
      <c r="DZ2" s="103"/>
      <c r="EA2" s="104"/>
      <c r="EB2" s="103"/>
      <c r="EC2" s="104"/>
      <c r="ED2" s="103"/>
      <c r="EE2" s="104"/>
      <c r="EF2" s="103"/>
      <c r="EG2" s="104"/>
      <c r="EH2" s="103"/>
      <c r="EI2" s="104"/>
      <c r="EJ2" s="103"/>
      <c r="EK2" s="104"/>
      <c r="EL2" s="103"/>
      <c r="EM2" s="104"/>
      <c r="EN2" s="103"/>
      <c r="EO2" s="104"/>
      <c r="EP2" s="103"/>
      <c r="EQ2" s="104"/>
      <c r="ER2" s="103"/>
      <c r="ES2" s="104"/>
      <c r="ET2" s="103"/>
      <c r="EU2" s="104"/>
      <c r="EV2" s="103"/>
      <c r="EW2" s="104"/>
      <c r="EX2" s="103"/>
      <c r="EY2" s="104"/>
      <c r="EZ2" s="103"/>
      <c r="FA2" s="104"/>
      <c r="FB2" s="103"/>
      <c r="FC2" s="104"/>
      <c r="FD2" s="103"/>
      <c r="FE2" s="104"/>
      <c r="FF2" s="103"/>
      <c r="FG2" s="104"/>
      <c r="FH2" s="103"/>
      <c r="FI2" s="104"/>
      <c r="FJ2" s="103"/>
      <c r="FK2" s="104"/>
      <c r="FL2" s="103"/>
      <c r="FM2" s="104"/>
      <c r="FN2" s="103"/>
      <c r="FO2" s="104"/>
      <c r="FP2" s="103"/>
      <c r="FQ2" s="104"/>
      <c r="FR2" s="103"/>
      <c r="FS2" s="104"/>
      <c r="FT2" s="103"/>
      <c r="FU2" s="104"/>
      <c r="FV2" s="103"/>
      <c r="FW2" s="104"/>
      <c r="FX2" s="103"/>
      <c r="FY2" s="104"/>
      <c r="FZ2" s="103"/>
      <c r="GA2" s="104"/>
      <c r="GB2" s="103"/>
      <c r="GC2" s="104"/>
      <c r="GD2" s="103"/>
      <c r="GE2" s="104"/>
      <c r="GF2" s="103"/>
      <c r="GG2" s="104"/>
      <c r="GH2" s="103"/>
      <c r="GI2" s="104"/>
      <c r="GJ2" s="103"/>
      <c r="GK2" s="104"/>
      <c r="GL2" s="103"/>
      <c r="GM2" s="104"/>
      <c r="GN2" s="103"/>
      <c r="GO2" s="104"/>
      <c r="GP2" s="103"/>
      <c r="GQ2" s="104"/>
      <c r="GR2" s="103"/>
      <c r="GS2" s="104"/>
      <c r="GT2" s="103"/>
      <c r="GU2" s="104"/>
      <c r="GV2" s="103"/>
      <c r="GW2" s="104"/>
      <c r="GX2" s="103"/>
      <c r="GY2" s="104"/>
      <c r="GZ2" s="103"/>
      <c r="HA2" s="104"/>
      <c r="HB2" s="103"/>
      <c r="HC2" s="104"/>
      <c r="HD2" s="103"/>
      <c r="HE2" s="104"/>
      <c r="HF2" s="103"/>
      <c r="HG2" s="104"/>
      <c r="HH2" s="103"/>
      <c r="HI2" s="104"/>
      <c r="HJ2" s="103"/>
      <c r="HK2" s="104"/>
      <c r="HL2" s="103"/>
      <c r="HM2" s="104"/>
      <c r="HN2" s="103"/>
      <c r="HO2" s="104"/>
      <c r="HP2" s="103"/>
      <c r="HQ2" s="104"/>
      <c r="HR2" s="103"/>
      <c r="HS2" s="104"/>
      <c r="HT2" s="103"/>
      <c r="HU2" s="104"/>
      <c r="HV2" s="103"/>
      <c r="HW2" s="104"/>
      <c r="HX2" s="103"/>
      <c r="HY2" s="104"/>
      <c r="HZ2" s="103"/>
      <c r="IA2" s="104"/>
      <c r="IB2" s="103"/>
      <c r="IC2" s="104"/>
      <c r="ID2" s="103"/>
      <c r="IE2" s="104"/>
      <c r="IF2" s="103"/>
      <c r="IG2" s="104"/>
      <c r="IH2" s="103"/>
      <c r="II2" s="104"/>
      <c r="IJ2" s="103"/>
      <c r="IK2" s="104"/>
      <c r="IL2" s="103"/>
      <c r="IM2" s="104"/>
      <c r="IN2" s="103"/>
      <c r="IO2" s="104"/>
      <c r="IP2" s="103"/>
      <c r="IQ2" s="104"/>
      <c r="IR2" s="103"/>
      <c r="IS2" s="104"/>
      <c r="IT2" s="103"/>
      <c r="IU2" s="104"/>
      <c r="IV2" s="103"/>
      <c r="IW2" s="104"/>
      <c r="IX2" s="103"/>
      <c r="IY2" s="104"/>
      <c r="IZ2" s="103"/>
      <c r="JA2" s="104"/>
      <c r="JB2" s="103"/>
      <c r="JC2" s="104"/>
      <c r="JD2" s="103"/>
      <c r="JE2" s="104"/>
      <c r="JF2" s="103"/>
      <c r="JG2" s="104"/>
      <c r="JH2" s="103"/>
      <c r="JI2" s="104"/>
      <c r="JJ2" s="103"/>
      <c r="JK2" s="104"/>
      <c r="JL2" s="103"/>
      <c r="JM2" s="104"/>
      <c r="JN2" s="103"/>
      <c r="JO2" s="104"/>
      <c r="JP2" s="103"/>
      <c r="JQ2" s="104"/>
      <c r="JR2" s="103"/>
      <c r="JS2" s="104"/>
      <c r="JT2" s="103"/>
      <c r="JU2" s="104"/>
      <c r="JV2" s="103"/>
      <c r="JW2" s="104"/>
      <c r="JX2" s="103"/>
      <c r="JY2" s="104"/>
      <c r="JZ2" s="103"/>
      <c r="KA2" s="104"/>
      <c r="KB2" s="103"/>
      <c r="KC2" s="104"/>
      <c r="KD2" s="103"/>
      <c r="KE2" s="104"/>
      <c r="KF2" s="103"/>
      <c r="KG2" s="104"/>
      <c r="KH2" s="103"/>
      <c r="KI2" s="104"/>
      <c r="KJ2" s="103"/>
      <c r="KK2" s="104"/>
      <c r="KL2" s="103"/>
      <c r="KM2" s="104"/>
      <c r="KN2" s="103"/>
      <c r="KO2" s="104"/>
      <c r="KP2" s="103"/>
      <c r="KQ2" s="104"/>
      <c r="KR2" s="103"/>
      <c r="KS2" s="104"/>
      <c r="KT2" s="103"/>
      <c r="KU2" s="104"/>
      <c r="KV2" s="103"/>
      <c r="KW2" s="104"/>
      <c r="KX2" s="103"/>
      <c r="KY2" s="104"/>
      <c r="KZ2" s="103"/>
      <c r="LA2" s="104"/>
      <c r="LB2" s="103"/>
      <c r="LC2" s="104"/>
      <c r="LD2" s="103"/>
      <c r="LE2" s="104"/>
      <c r="LF2" s="103"/>
      <c r="LG2" s="104"/>
      <c r="LH2" s="103"/>
      <c r="LI2" s="104"/>
      <c r="LJ2" s="103"/>
      <c r="LK2" s="104"/>
      <c r="LL2" s="103"/>
      <c r="LM2" s="104"/>
      <c r="LN2" s="103"/>
      <c r="LO2" s="104"/>
      <c r="LP2" s="103"/>
      <c r="LQ2" s="104"/>
      <c r="LR2" s="103"/>
      <c r="LS2" s="104"/>
      <c r="LT2" s="103"/>
      <c r="LU2" s="104"/>
      <c r="LV2" s="103"/>
      <c r="LW2" s="104"/>
      <c r="LX2" s="103"/>
      <c r="LY2" s="104"/>
      <c r="LZ2" s="103"/>
      <c r="MA2" s="104"/>
      <c r="MB2" s="103"/>
      <c r="MC2" s="104"/>
      <c r="MD2" s="103"/>
      <c r="ME2" s="104"/>
      <c r="MF2" s="103"/>
      <c r="MG2" s="104"/>
      <c r="MH2" s="103"/>
      <c r="MI2" s="104"/>
      <c r="MJ2" s="103"/>
      <c r="MK2" s="104"/>
      <c r="ML2" s="103"/>
      <c r="MM2" s="104"/>
      <c r="MN2" s="103"/>
      <c r="MO2" s="104"/>
      <c r="MP2" s="103"/>
      <c r="MQ2" s="104"/>
      <c r="MR2" s="103"/>
      <c r="MS2" s="104"/>
      <c r="MT2" s="103"/>
      <c r="MU2" s="104"/>
      <c r="MV2" s="103"/>
      <c r="MW2" s="104"/>
      <c r="MX2" s="103"/>
      <c r="MY2" s="104"/>
      <c r="MZ2" s="103"/>
      <c r="NA2" s="104"/>
      <c r="NB2" s="103"/>
      <c r="NC2" s="104"/>
      <c r="ND2" s="103"/>
      <c r="NE2" s="104"/>
      <c r="NF2" s="103"/>
      <c r="NG2" s="104"/>
      <c r="NH2" s="103"/>
      <c r="NI2" s="104"/>
      <c r="NJ2" s="103"/>
      <c r="NK2" s="104"/>
      <c r="NL2" s="103"/>
      <c r="NM2" s="104"/>
      <c r="NN2" s="103"/>
      <c r="NO2" s="104"/>
      <c r="NP2" s="103"/>
      <c r="NQ2" s="104"/>
      <c r="NR2" s="103"/>
      <c r="NS2" s="104"/>
      <c r="NT2" s="103"/>
      <c r="NU2" s="104"/>
      <c r="NV2" s="103"/>
      <c r="NW2" s="104"/>
      <c r="NX2" s="103"/>
      <c r="NY2" s="104"/>
      <c r="NZ2" s="103"/>
      <c r="OA2" s="104"/>
      <c r="OB2" s="103"/>
      <c r="OC2" s="104"/>
      <c r="OD2" s="103"/>
      <c r="OE2" s="104"/>
      <c r="OF2" s="103"/>
      <c r="OG2" s="104"/>
      <c r="OH2" s="103"/>
      <c r="OI2" s="104"/>
      <c r="OJ2" s="103"/>
      <c r="OK2" s="104"/>
      <c r="OL2" s="103"/>
      <c r="OM2" s="104"/>
      <c r="ON2" s="103"/>
      <c r="OO2" s="104"/>
      <c r="OP2" s="103"/>
      <c r="OQ2" s="104"/>
      <c r="OR2" s="103"/>
      <c r="OS2" s="104"/>
      <c r="OT2" s="103"/>
      <c r="OU2" s="104"/>
      <c r="OV2" s="103"/>
      <c r="OW2" s="104"/>
      <c r="OX2" s="103"/>
      <c r="OY2" s="104"/>
      <c r="OZ2" s="103"/>
      <c r="PA2" s="104"/>
      <c r="PB2" s="103"/>
      <c r="PC2" s="104"/>
      <c r="PD2" s="103"/>
      <c r="PE2" s="104"/>
      <c r="PF2" s="103"/>
      <c r="PG2" s="104"/>
      <c r="PH2" s="103"/>
      <c r="PI2" s="104"/>
      <c r="PJ2" s="103"/>
      <c r="PK2" s="104"/>
      <c r="PL2" s="103"/>
      <c r="PM2" s="104"/>
      <c r="PN2" s="103"/>
      <c r="PO2" s="104"/>
      <c r="PP2" s="103"/>
      <c r="PQ2" s="104"/>
      <c r="PR2" s="103"/>
      <c r="PS2" s="104"/>
      <c r="PT2" s="103"/>
      <c r="PU2" s="104"/>
      <c r="PV2" s="103"/>
      <c r="PW2" s="104"/>
      <c r="PX2" s="103"/>
      <c r="PY2" s="104"/>
      <c r="PZ2" s="103"/>
      <c r="QA2" s="104"/>
      <c r="QB2" s="103"/>
      <c r="QC2" s="104"/>
      <c r="QD2" s="103"/>
      <c r="QE2" s="104"/>
      <c r="QF2" s="103"/>
      <c r="QG2" s="104"/>
      <c r="QH2" s="103"/>
      <c r="QI2" s="104"/>
      <c r="QJ2" s="103"/>
      <c r="QK2" s="104"/>
      <c r="QL2" s="103"/>
      <c r="QM2" s="104"/>
      <c r="QN2" s="103"/>
      <c r="QO2" s="104"/>
      <c r="QP2" s="103"/>
      <c r="QQ2" s="104"/>
      <c r="QR2" s="103"/>
      <c r="QS2" s="104"/>
      <c r="QT2" s="103"/>
      <c r="QU2" s="104"/>
      <c r="QV2" s="103"/>
      <c r="QW2" s="104"/>
      <c r="QX2" s="103"/>
      <c r="QY2" s="104"/>
      <c r="QZ2" s="103"/>
      <c r="RA2" s="104"/>
      <c r="RB2" s="103"/>
      <c r="RC2" s="104"/>
      <c r="RD2" s="103"/>
      <c r="RE2" s="104"/>
      <c r="RF2" s="103"/>
      <c r="RG2" s="104"/>
      <c r="RH2" s="103"/>
      <c r="RI2" s="104"/>
      <c r="RJ2" s="103"/>
      <c r="RK2" s="104"/>
      <c r="RL2" s="103"/>
      <c r="RM2" s="104"/>
      <c r="RN2" s="103"/>
      <c r="RO2" s="104"/>
      <c r="RP2" s="103"/>
      <c r="RQ2" s="104"/>
      <c r="RR2" s="103"/>
      <c r="RS2" s="104"/>
      <c r="RT2" s="103"/>
      <c r="RU2" s="104"/>
      <c r="RV2" s="103"/>
      <c r="RW2" s="104"/>
      <c r="RX2" s="103"/>
      <c r="RY2" s="104"/>
      <c r="RZ2" s="103"/>
      <c r="SA2" s="104"/>
      <c r="SB2" s="103"/>
      <c r="SC2" s="104"/>
      <c r="SD2" s="103"/>
      <c r="SE2" s="104"/>
      <c r="SF2" s="103"/>
      <c r="SG2" s="104"/>
      <c r="SH2" s="103"/>
      <c r="SI2" s="104"/>
      <c r="SJ2" s="103"/>
      <c r="SK2" s="104"/>
      <c r="SL2" s="103"/>
      <c r="SM2" s="104"/>
      <c r="SN2" s="103"/>
      <c r="SO2" s="104"/>
      <c r="SP2" s="103"/>
      <c r="SQ2" s="104"/>
      <c r="SR2" s="103"/>
      <c r="SS2" s="104"/>
      <c r="ST2" s="103"/>
      <c r="SU2" s="104"/>
      <c r="SV2" s="103"/>
      <c r="SW2" s="104"/>
      <c r="SX2" s="103"/>
      <c r="SY2" s="104"/>
      <c r="SZ2" s="103"/>
      <c r="TA2" s="104"/>
      <c r="TB2" s="103"/>
      <c r="TC2" s="104"/>
      <c r="TD2" s="103"/>
      <c r="TE2" s="104"/>
      <c r="TF2" s="103"/>
      <c r="TG2" s="104"/>
      <c r="TH2" s="103"/>
      <c r="TI2" s="104"/>
      <c r="TJ2" s="103"/>
      <c r="TK2" s="104"/>
      <c r="TL2" s="103"/>
      <c r="TM2" s="104"/>
      <c r="TN2" s="103"/>
      <c r="TO2" s="104"/>
      <c r="TP2" s="103"/>
      <c r="TQ2" s="104"/>
      <c r="TR2" s="103"/>
      <c r="TS2" s="104"/>
      <c r="TT2" s="103"/>
      <c r="TU2" s="104"/>
      <c r="TV2" s="103"/>
      <c r="TW2" s="104"/>
      <c r="TX2" s="103"/>
      <c r="TY2" s="104"/>
      <c r="TZ2" s="103"/>
      <c r="UA2" s="104"/>
      <c r="UB2" s="103"/>
      <c r="UC2" s="104"/>
      <c r="UD2" s="103"/>
      <c r="UE2" s="104"/>
      <c r="UF2" s="103"/>
      <c r="UG2" s="104"/>
      <c r="UH2" s="103"/>
      <c r="UI2" s="104"/>
      <c r="UJ2" s="103"/>
      <c r="UK2" s="104"/>
      <c r="UL2" s="103"/>
      <c r="UM2" s="104"/>
      <c r="UN2" s="103"/>
      <c r="UO2" s="104"/>
      <c r="UP2" s="103"/>
      <c r="UQ2" s="104"/>
      <c r="UR2" s="103"/>
      <c r="US2" s="104"/>
      <c r="UT2" s="103"/>
      <c r="UU2" s="104"/>
      <c r="UV2" s="103"/>
      <c r="UW2" s="104"/>
      <c r="UX2" s="103"/>
      <c r="UY2" s="104"/>
      <c r="UZ2" s="103"/>
      <c r="VA2" s="104"/>
      <c r="VB2" s="103"/>
      <c r="VC2" s="104"/>
      <c r="VD2" s="103"/>
      <c r="VE2" s="104"/>
      <c r="VF2" s="103"/>
      <c r="VG2" s="104"/>
      <c r="VH2" s="103"/>
      <c r="VI2" s="104"/>
      <c r="VJ2" s="103"/>
      <c r="VK2" s="104"/>
      <c r="VL2" s="103"/>
      <c r="VM2" s="104"/>
      <c r="VN2" s="103"/>
      <c r="VO2" s="104"/>
      <c r="VP2" s="103"/>
      <c r="VQ2" s="104"/>
      <c r="VR2" s="103"/>
      <c r="VS2" s="104"/>
      <c r="VT2" s="103"/>
      <c r="VU2" s="104"/>
      <c r="VV2" s="103"/>
      <c r="VW2" s="104"/>
      <c r="VX2" s="103"/>
      <c r="VY2" s="104"/>
      <c r="VZ2" s="103"/>
      <c r="WA2" s="104"/>
      <c r="WB2" s="103"/>
      <c r="WC2" s="104"/>
      <c r="WD2" s="103"/>
      <c r="WE2" s="104"/>
      <c r="WF2" s="103"/>
      <c r="WG2" s="104"/>
      <c r="WH2" s="103"/>
      <c r="WI2" s="104"/>
      <c r="WJ2" s="103"/>
      <c r="WK2" s="104"/>
      <c r="WL2" s="103"/>
      <c r="WM2" s="104"/>
      <c r="WN2" s="103"/>
      <c r="WO2" s="104"/>
      <c r="WP2" s="103"/>
      <c r="WQ2" s="104"/>
      <c r="WR2" s="103"/>
      <c r="WS2" s="104"/>
      <c r="WT2" s="103"/>
      <c r="WU2" s="104"/>
      <c r="WV2" s="103"/>
      <c r="WW2" s="104"/>
      <c r="WX2" s="103"/>
      <c r="WY2" s="104"/>
      <c r="WZ2" s="103"/>
      <c r="XA2" s="104"/>
      <c r="XB2" s="103"/>
      <c r="XC2" s="104"/>
      <c r="XD2" s="103"/>
      <c r="XE2" s="104"/>
      <c r="XF2" s="103"/>
      <c r="XG2" s="104"/>
      <c r="XH2" s="103"/>
      <c r="XI2" s="104"/>
      <c r="XJ2" s="103"/>
      <c r="XK2" s="104"/>
      <c r="XL2" s="103"/>
      <c r="XM2" s="104"/>
      <c r="XN2" s="103"/>
      <c r="XO2" s="104"/>
      <c r="XP2" s="103"/>
      <c r="XQ2" s="104"/>
      <c r="XR2" s="103"/>
      <c r="XS2" s="104"/>
      <c r="XT2" s="103"/>
      <c r="XU2" s="104"/>
      <c r="XV2" s="103"/>
      <c r="XW2" s="104"/>
      <c r="XX2" s="103"/>
      <c r="XY2" s="104"/>
      <c r="XZ2" s="103"/>
      <c r="YA2" s="104"/>
      <c r="YB2" s="103"/>
      <c r="YC2" s="104"/>
      <c r="YD2" s="103"/>
      <c r="YE2" s="104"/>
      <c r="YF2" s="103"/>
      <c r="YG2" s="104"/>
      <c r="YH2" s="103"/>
      <c r="YI2" s="104"/>
      <c r="YJ2" s="103"/>
      <c r="YK2" s="104"/>
      <c r="YL2" s="103"/>
      <c r="YM2" s="104"/>
      <c r="YN2" s="103"/>
      <c r="YO2" s="104"/>
      <c r="YP2" s="103"/>
      <c r="YQ2" s="104"/>
      <c r="YR2" s="103"/>
      <c r="YS2" s="104"/>
      <c r="YT2" s="103"/>
      <c r="YU2" s="104"/>
      <c r="YV2" s="103"/>
      <c r="YW2" s="104"/>
      <c r="YX2" s="103"/>
      <c r="YY2" s="104"/>
      <c r="YZ2" s="103"/>
      <c r="ZA2" s="104"/>
      <c r="ZB2" s="103"/>
      <c r="ZC2" s="104"/>
      <c r="ZD2" s="103"/>
      <c r="ZE2" s="104"/>
      <c r="ZF2" s="103"/>
      <c r="ZG2" s="104"/>
      <c r="ZH2" s="103"/>
      <c r="ZI2" s="104"/>
      <c r="ZJ2" s="103"/>
      <c r="ZK2" s="104"/>
      <c r="ZL2" s="103"/>
      <c r="ZM2" s="104"/>
      <c r="ZN2" s="103"/>
      <c r="ZO2" s="104"/>
      <c r="ZP2" s="103"/>
      <c r="ZQ2" s="104"/>
      <c r="ZR2" s="103"/>
      <c r="ZS2" s="104"/>
      <c r="ZT2" s="103"/>
      <c r="ZU2" s="104"/>
      <c r="ZV2" s="103"/>
      <c r="ZW2" s="104"/>
      <c r="ZX2" s="103"/>
      <c r="ZY2" s="104"/>
      <c r="ZZ2" s="103"/>
      <c r="AAA2" s="104"/>
      <c r="AAB2" s="103"/>
      <c r="AAC2" s="104"/>
      <c r="AAD2" s="103"/>
      <c r="AAE2" s="104"/>
      <c r="AAF2" s="103"/>
      <c r="AAG2" s="104"/>
      <c r="AAH2" s="103"/>
      <c r="AAI2" s="104"/>
      <c r="AAJ2" s="103"/>
      <c r="AAK2" s="104"/>
      <c r="AAL2" s="103"/>
      <c r="AAM2" s="104"/>
      <c r="AAN2" s="103"/>
      <c r="AAO2" s="104"/>
      <c r="AAP2" s="103"/>
      <c r="AAQ2" s="104"/>
      <c r="AAR2" s="103"/>
      <c r="AAS2" s="104"/>
      <c r="AAT2" s="103"/>
      <c r="AAU2" s="104"/>
      <c r="AAV2" s="103"/>
      <c r="AAW2" s="104"/>
      <c r="AAX2" s="103"/>
      <c r="AAY2" s="104"/>
      <c r="AAZ2" s="103"/>
      <c r="ABA2" s="104"/>
      <c r="ABB2" s="103"/>
      <c r="ABC2" s="104"/>
      <c r="ABD2" s="103"/>
      <c r="ABE2" s="104"/>
      <c r="ABF2" s="103"/>
      <c r="ABG2" s="104"/>
      <c r="ABH2" s="103"/>
      <c r="ABI2" s="104"/>
      <c r="ABJ2" s="103"/>
      <c r="ABK2" s="104"/>
      <c r="ABL2" s="103"/>
      <c r="ABM2" s="104"/>
      <c r="ABN2" s="103"/>
      <c r="ABO2" s="104"/>
      <c r="ABP2" s="103"/>
      <c r="ABQ2" s="104"/>
      <c r="ABR2" s="103"/>
      <c r="ABS2" s="104"/>
      <c r="ABT2" s="103"/>
      <c r="ABU2" s="104"/>
      <c r="ABV2" s="103"/>
      <c r="ABW2" s="104"/>
      <c r="ABX2" s="103"/>
      <c r="ABY2" s="104"/>
      <c r="ABZ2" s="103"/>
      <c r="ACA2" s="104"/>
      <c r="ACB2" s="103"/>
      <c r="ACC2" s="104"/>
      <c r="ACD2" s="103"/>
      <c r="ACE2" s="104"/>
      <c r="ACF2" s="103"/>
      <c r="ACG2" s="104"/>
      <c r="ACH2" s="103"/>
      <c r="ACI2" s="104"/>
      <c r="ACJ2" s="103"/>
      <c r="ACK2" s="104"/>
      <c r="ACL2" s="103"/>
      <c r="ACM2" s="104"/>
      <c r="ACN2" s="103"/>
      <c r="ACO2" s="104"/>
      <c r="ACP2" s="103"/>
      <c r="ACQ2" s="104"/>
      <c r="ACR2" s="103"/>
      <c r="ACS2" s="104"/>
      <c r="ACT2" s="103"/>
      <c r="ACU2" s="104"/>
      <c r="ACV2" s="103"/>
      <c r="ACW2" s="104"/>
      <c r="ACX2" s="103"/>
      <c r="ACY2" s="104"/>
      <c r="ACZ2" s="103"/>
      <c r="ADA2" s="104"/>
      <c r="ADB2" s="103"/>
      <c r="ADC2" s="104"/>
      <c r="ADD2" s="103"/>
      <c r="ADE2" s="104"/>
      <c r="ADF2" s="103"/>
      <c r="ADG2" s="104"/>
      <c r="ADH2" s="103"/>
      <c r="ADI2" s="104"/>
      <c r="ADJ2" s="103"/>
      <c r="ADK2" s="104"/>
      <c r="ADL2" s="103"/>
      <c r="ADM2" s="104"/>
      <c r="ADN2" s="103"/>
      <c r="ADO2" s="104"/>
      <c r="ADP2" s="103"/>
      <c r="ADQ2" s="104"/>
      <c r="ADR2" s="103"/>
      <c r="ADS2" s="104"/>
      <c r="ADT2" s="103"/>
      <c r="ADU2" s="104"/>
      <c r="ADV2" s="103"/>
      <c r="ADW2" s="104"/>
      <c r="ADX2" s="103"/>
      <c r="ADY2" s="104"/>
      <c r="ADZ2" s="103"/>
      <c r="AEA2" s="104"/>
      <c r="AEB2" s="103"/>
      <c r="AEC2" s="104"/>
      <c r="AED2" s="103"/>
      <c r="AEE2" s="104"/>
      <c r="AEF2" s="103"/>
      <c r="AEG2" s="104"/>
      <c r="AEH2" s="103"/>
      <c r="AEI2" s="104"/>
      <c r="AEJ2" s="103"/>
      <c r="AEK2" s="104"/>
      <c r="AEL2" s="103"/>
      <c r="AEM2" s="104"/>
      <c r="AEN2" s="103"/>
      <c r="AEO2" s="104"/>
      <c r="AEP2" s="103"/>
      <c r="AEQ2" s="104"/>
      <c r="AER2" s="103"/>
      <c r="AES2" s="104"/>
      <c r="AET2" s="103"/>
      <c r="AEU2" s="104"/>
      <c r="AEV2" s="103"/>
      <c r="AEW2" s="104"/>
      <c r="AEX2" s="103"/>
      <c r="AEY2" s="104"/>
      <c r="AEZ2" s="103"/>
      <c r="AFA2" s="104"/>
      <c r="AFB2" s="103"/>
      <c r="AFC2" s="104"/>
      <c r="AFD2" s="103"/>
      <c r="AFE2" s="104"/>
      <c r="AFF2" s="103"/>
      <c r="AFG2" s="104"/>
      <c r="AFH2" s="103"/>
      <c r="AFI2" s="104"/>
      <c r="AFJ2" s="103"/>
      <c r="AFK2" s="104"/>
      <c r="AFL2" s="103"/>
      <c r="AFM2" s="104"/>
      <c r="AFN2" s="103"/>
      <c r="AFO2" s="104"/>
      <c r="AFP2" s="103"/>
      <c r="AFQ2" s="104"/>
      <c r="AFR2" s="103"/>
      <c r="AFS2" s="104"/>
      <c r="AFT2" s="103"/>
      <c r="AFU2" s="104"/>
      <c r="AFV2" s="103"/>
      <c r="AFW2" s="104"/>
      <c r="AFX2" s="103"/>
      <c r="AFY2" s="104"/>
      <c r="AFZ2" s="103"/>
      <c r="AGA2" s="104"/>
      <c r="AGB2" s="103"/>
      <c r="AGC2" s="104"/>
      <c r="AGD2" s="103"/>
      <c r="AGE2" s="104"/>
      <c r="AGF2" s="103"/>
      <c r="AGG2" s="104"/>
      <c r="AGH2" s="103"/>
      <c r="AGI2" s="104"/>
      <c r="AGJ2" s="103"/>
      <c r="AGK2" s="104"/>
      <c r="AGL2" s="103"/>
      <c r="AGM2" s="104"/>
      <c r="AGN2" s="103"/>
      <c r="AGO2" s="104"/>
      <c r="AGP2" s="103"/>
      <c r="AGQ2" s="104"/>
      <c r="AGR2" s="103"/>
      <c r="AGS2" s="104"/>
      <c r="AGT2" s="103"/>
      <c r="AGU2" s="104"/>
      <c r="AGV2" s="103"/>
      <c r="AGW2" s="104"/>
      <c r="AGX2" s="103"/>
      <c r="AGY2" s="104"/>
      <c r="AGZ2" s="103"/>
      <c r="AHA2" s="104"/>
      <c r="AHB2" s="103"/>
      <c r="AHC2" s="104"/>
      <c r="AHD2" s="103"/>
      <c r="AHE2" s="104"/>
      <c r="AHF2" s="103"/>
      <c r="AHG2" s="104"/>
      <c r="AHH2" s="103"/>
      <c r="AHI2" s="104"/>
      <c r="AHJ2" s="103"/>
      <c r="AHK2" s="104"/>
      <c r="AHL2" s="103"/>
      <c r="AHM2" s="104"/>
      <c r="AHN2" s="103"/>
      <c r="AHO2" s="104"/>
      <c r="AHP2" s="103"/>
      <c r="AHQ2" s="104"/>
      <c r="AHR2" s="103"/>
      <c r="AHS2" s="104"/>
      <c r="AHT2" s="103"/>
      <c r="AHU2" s="104"/>
      <c r="AHV2" s="103"/>
      <c r="AHW2" s="104"/>
      <c r="AHX2" s="103"/>
      <c r="AHY2" s="104"/>
      <c r="AHZ2" s="103"/>
      <c r="AIA2" s="104"/>
      <c r="AIB2" s="103"/>
      <c r="AIC2" s="104"/>
      <c r="AID2" s="103"/>
      <c r="AIE2" s="104"/>
      <c r="AIF2" s="103"/>
      <c r="AIG2" s="104"/>
      <c r="AIH2" s="103"/>
      <c r="AII2" s="104"/>
      <c r="AIJ2" s="103"/>
      <c r="AIK2" s="104"/>
      <c r="AIL2" s="103"/>
      <c r="AIM2" s="104"/>
      <c r="AIN2" s="103"/>
      <c r="AIO2" s="104"/>
      <c r="AIP2" s="103"/>
      <c r="AIQ2" s="104"/>
      <c r="AIR2" s="103"/>
      <c r="AIS2" s="104"/>
      <c r="AIT2" s="103"/>
      <c r="AIU2" s="104"/>
      <c r="AIV2" s="103"/>
      <c r="AIW2" s="104"/>
      <c r="AIX2" s="103"/>
      <c r="AIY2" s="104"/>
      <c r="AIZ2" s="103"/>
      <c r="AJA2" s="104"/>
      <c r="AJB2" s="103"/>
      <c r="AJC2" s="104"/>
      <c r="AJD2" s="103"/>
      <c r="AJE2" s="104"/>
      <c r="AJF2" s="103"/>
      <c r="AJG2" s="104"/>
      <c r="AJH2" s="103"/>
      <c r="AJI2" s="104"/>
      <c r="AJJ2" s="103"/>
      <c r="AJK2" s="104"/>
      <c r="AJL2" s="103"/>
      <c r="AJM2" s="104"/>
      <c r="AJN2" s="103"/>
      <c r="AJO2" s="104"/>
      <c r="AJP2" s="103"/>
      <c r="AJQ2" s="104"/>
      <c r="AJR2" s="103"/>
      <c r="AJS2" s="104"/>
      <c r="AJT2" s="103"/>
      <c r="AJU2" s="104"/>
      <c r="AJV2" s="103"/>
      <c r="AJW2" s="104"/>
      <c r="AJX2" s="103"/>
      <c r="AJY2" s="104"/>
      <c r="AJZ2" s="103"/>
      <c r="AKA2" s="104"/>
      <c r="AKB2" s="103"/>
      <c r="AKC2" s="104"/>
      <c r="AKD2" s="103"/>
      <c r="AKE2" s="104"/>
      <c r="AKF2" s="103"/>
      <c r="AKG2" s="104"/>
      <c r="AKH2" s="103"/>
      <c r="AKI2" s="104"/>
      <c r="AKJ2" s="103"/>
      <c r="AKK2" s="104"/>
      <c r="AKL2" s="103"/>
      <c r="AKM2" s="104"/>
      <c r="AKN2" s="103"/>
      <c r="AKO2" s="104"/>
      <c r="AKP2" s="103"/>
      <c r="AKQ2" s="104"/>
      <c r="AKR2" s="103"/>
      <c r="AKS2" s="104"/>
      <c r="AKT2" s="103"/>
      <c r="AKU2" s="104"/>
      <c r="AKV2" s="103"/>
      <c r="AKW2" s="104"/>
      <c r="AKX2" s="103"/>
      <c r="AKY2" s="104"/>
      <c r="AKZ2" s="103"/>
      <c r="ALA2" s="104"/>
      <c r="ALB2" s="103"/>
      <c r="ALC2" s="104"/>
      <c r="ALD2" s="103"/>
      <c r="ALE2" s="104"/>
      <c r="ALF2" s="103"/>
      <c r="ALG2" s="104"/>
      <c r="ALH2" s="103"/>
      <c r="ALI2" s="104"/>
      <c r="ALJ2" s="103"/>
      <c r="ALK2" s="104"/>
      <c r="ALL2" s="103"/>
      <c r="ALM2" s="104"/>
      <c r="ALN2" s="103"/>
      <c r="ALO2" s="104"/>
      <c r="ALP2" s="103"/>
      <c r="ALQ2" s="104"/>
      <c r="ALR2" s="103"/>
      <c r="ALS2" s="104"/>
      <c r="ALT2" s="103"/>
      <c r="ALU2" s="104"/>
      <c r="ALV2" s="103"/>
      <c r="ALW2" s="104"/>
      <c r="ALX2" s="103"/>
      <c r="ALY2" s="104"/>
      <c r="ALZ2" s="103"/>
      <c r="AMA2" s="104"/>
      <c r="AMB2" s="103"/>
      <c r="AMC2" s="104"/>
      <c r="AMD2" s="103"/>
      <c r="AME2" s="104"/>
      <c r="AMF2" s="103"/>
      <c r="AMG2" s="104"/>
      <c r="AMH2" s="103"/>
      <c r="AMI2" s="104"/>
      <c r="AMJ2" s="103"/>
      <c r="AMK2" s="104"/>
      <c r="AML2" s="103"/>
      <c r="AMM2" s="104"/>
      <c r="AMN2" s="103"/>
      <c r="AMO2" s="104"/>
      <c r="AMP2" s="103"/>
      <c r="AMQ2" s="104"/>
      <c r="AMR2" s="103"/>
      <c r="AMS2" s="104"/>
      <c r="AMT2" s="103"/>
      <c r="AMU2" s="104"/>
      <c r="AMV2" s="103"/>
      <c r="AMW2" s="104"/>
      <c r="AMX2" s="103"/>
      <c r="AMY2" s="104"/>
      <c r="AMZ2" s="103"/>
      <c r="ANA2" s="104"/>
      <c r="ANB2" s="103"/>
      <c r="ANC2" s="104"/>
      <c r="AND2" s="103"/>
      <c r="ANE2" s="104"/>
      <c r="ANF2" s="103"/>
      <c r="ANG2" s="104"/>
      <c r="ANH2" s="103"/>
      <c r="ANI2" s="104"/>
      <c r="ANJ2" s="103"/>
      <c r="ANK2" s="104"/>
      <c r="ANL2" s="103"/>
      <c r="ANM2" s="104"/>
      <c r="ANN2" s="103"/>
      <c r="ANO2" s="104"/>
      <c r="ANP2" s="103"/>
      <c r="ANQ2" s="104"/>
      <c r="ANR2" s="103"/>
      <c r="ANS2" s="104"/>
      <c r="ANT2" s="103"/>
      <c r="ANU2" s="104"/>
      <c r="ANV2" s="103"/>
      <c r="ANW2" s="104"/>
      <c r="ANX2" s="103"/>
      <c r="ANY2" s="104"/>
      <c r="ANZ2" s="103"/>
      <c r="AOA2" s="104"/>
      <c r="AOB2" s="103"/>
      <c r="AOC2" s="104"/>
      <c r="AOD2" s="103"/>
      <c r="AOE2" s="104"/>
      <c r="AOF2" s="103"/>
      <c r="AOG2" s="104"/>
      <c r="AOH2" s="103"/>
      <c r="AOI2" s="104"/>
      <c r="AOJ2" s="103"/>
      <c r="AOK2" s="104"/>
      <c r="AOL2" s="103"/>
      <c r="AOM2" s="104"/>
      <c r="AON2" s="103"/>
      <c r="AOO2" s="104"/>
      <c r="AOP2" s="103"/>
      <c r="AOQ2" s="104"/>
      <c r="AOR2" s="103"/>
      <c r="AOS2" s="104"/>
      <c r="AOT2" s="103"/>
      <c r="AOU2" s="104"/>
      <c r="AOV2" s="103"/>
      <c r="AOW2" s="104"/>
      <c r="AOX2" s="103"/>
      <c r="AOY2" s="104"/>
      <c r="AOZ2" s="103"/>
      <c r="APA2" s="104"/>
      <c r="APB2" s="103"/>
      <c r="APC2" s="104"/>
      <c r="APD2" s="103"/>
      <c r="APE2" s="104"/>
      <c r="APF2" s="103"/>
      <c r="APG2" s="104"/>
      <c r="APH2" s="103"/>
      <c r="API2" s="104"/>
      <c r="APJ2" s="103"/>
      <c r="APK2" s="104"/>
      <c r="APL2" s="103"/>
      <c r="APM2" s="104"/>
      <c r="APN2" s="103"/>
      <c r="APO2" s="104"/>
      <c r="APP2" s="103"/>
      <c r="APQ2" s="104"/>
      <c r="APR2" s="103"/>
      <c r="APS2" s="104"/>
      <c r="APT2" s="103"/>
      <c r="APU2" s="104"/>
      <c r="APV2" s="103"/>
      <c r="APW2" s="104"/>
      <c r="APX2" s="103"/>
      <c r="APY2" s="104"/>
      <c r="APZ2" s="103"/>
      <c r="AQA2" s="104"/>
      <c r="AQB2" s="103"/>
      <c r="AQC2" s="104"/>
      <c r="AQD2" s="103"/>
      <c r="AQE2" s="104"/>
      <c r="AQF2" s="103"/>
      <c r="AQG2" s="104"/>
      <c r="AQH2" s="103"/>
      <c r="AQI2" s="104"/>
      <c r="AQJ2" s="103"/>
      <c r="AQK2" s="104"/>
      <c r="AQL2" s="103"/>
      <c r="AQM2" s="104"/>
      <c r="AQN2" s="103"/>
      <c r="AQO2" s="104"/>
      <c r="AQP2" s="103"/>
      <c r="AQQ2" s="104"/>
      <c r="AQR2" s="103"/>
      <c r="AQS2" s="104"/>
      <c r="AQT2" s="103"/>
      <c r="AQU2" s="104"/>
      <c r="AQV2" s="103"/>
      <c r="AQW2" s="104"/>
      <c r="AQX2" s="103"/>
      <c r="AQY2" s="104"/>
      <c r="AQZ2" s="103"/>
      <c r="ARA2" s="104"/>
      <c r="ARB2" s="103"/>
      <c r="ARC2" s="104"/>
      <c r="ARD2" s="103"/>
      <c r="ARE2" s="104"/>
      <c r="ARF2" s="103"/>
      <c r="ARG2" s="104"/>
      <c r="ARH2" s="103"/>
      <c r="ARI2" s="104"/>
      <c r="ARJ2" s="103"/>
      <c r="ARK2" s="104"/>
      <c r="ARL2" s="103"/>
      <c r="ARM2" s="104"/>
      <c r="ARN2" s="103"/>
      <c r="ARO2" s="104"/>
      <c r="ARP2" s="103"/>
      <c r="ARQ2" s="104"/>
      <c r="ARR2" s="103"/>
      <c r="ARS2" s="104"/>
      <c r="ART2" s="103"/>
      <c r="ARU2" s="104"/>
      <c r="ARV2" s="103"/>
      <c r="ARW2" s="104"/>
      <c r="ARX2" s="103"/>
      <c r="ARY2" s="104"/>
      <c r="ARZ2" s="103"/>
      <c r="ASA2" s="104"/>
      <c r="ASB2" s="103"/>
      <c r="ASC2" s="104"/>
      <c r="ASD2" s="103"/>
      <c r="ASE2" s="104"/>
      <c r="ASF2" s="103"/>
      <c r="ASG2" s="104"/>
      <c r="ASH2" s="103"/>
      <c r="ASI2" s="104"/>
      <c r="ASJ2" s="103"/>
      <c r="ASK2" s="104"/>
      <c r="ASL2" s="103"/>
      <c r="ASM2" s="104"/>
      <c r="ASN2" s="103"/>
      <c r="ASO2" s="104"/>
      <c r="ASP2" s="103"/>
      <c r="ASQ2" s="104"/>
      <c r="ASR2" s="103"/>
      <c r="ASS2" s="104"/>
      <c r="AST2" s="103"/>
      <c r="ASU2" s="104"/>
      <c r="ASV2" s="103"/>
      <c r="ASW2" s="104"/>
      <c r="ASX2" s="103"/>
      <c r="ASY2" s="104"/>
      <c r="ASZ2" s="103"/>
      <c r="ATA2" s="104"/>
      <c r="ATB2" s="103"/>
      <c r="ATC2" s="104"/>
      <c r="ATD2" s="103"/>
      <c r="ATE2" s="104"/>
      <c r="ATF2" s="103"/>
      <c r="ATG2" s="104"/>
      <c r="ATH2" s="103"/>
      <c r="ATI2" s="104"/>
      <c r="ATJ2" s="103"/>
      <c r="ATK2" s="104"/>
      <c r="ATL2" s="103"/>
      <c r="ATM2" s="104"/>
      <c r="ATN2" s="103"/>
      <c r="ATO2" s="104"/>
      <c r="ATP2" s="103"/>
      <c r="ATQ2" s="104"/>
      <c r="ATR2" s="103"/>
      <c r="ATS2" s="104"/>
      <c r="ATT2" s="103"/>
      <c r="ATU2" s="104"/>
      <c r="ATV2" s="103"/>
      <c r="ATW2" s="104"/>
      <c r="ATX2" s="103"/>
      <c r="ATY2" s="104"/>
      <c r="ATZ2" s="103"/>
      <c r="AUA2" s="104"/>
      <c r="AUB2" s="103"/>
      <c r="AUC2" s="104"/>
      <c r="AUD2" s="103"/>
      <c r="AUE2" s="104"/>
      <c r="AUF2" s="103"/>
      <c r="AUG2" s="104"/>
      <c r="AUH2" s="103"/>
      <c r="AUI2" s="104"/>
      <c r="AUJ2" s="103"/>
      <c r="AUK2" s="104"/>
      <c r="AUL2" s="103"/>
      <c r="AUM2" s="104"/>
      <c r="AUN2" s="103"/>
      <c r="AUO2" s="104"/>
      <c r="AUP2" s="103"/>
      <c r="AUQ2" s="104"/>
      <c r="AUR2" s="103"/>
      <c r="AUS2" s="104"/>
      <c r="AUT2" s="103"/>
      <c r="AUU2" s="104"/>
      <c r="AUV2" s="103"/>
      <c r="AUW2" s="104"/>
      <c r="AUX2" s="103"/>
      <c r="AUY2" s="104"/>
      <c r="AUZ2" s="103"/>
      <c r="AVA2" s="104"/>
      <c r="AVB2" s="103"/>
      <c r="AVC2" s="104"/>
      <c r="AVD2" s="103"/>
      <c r="AVE2" s="104"/>
      <c r="AVF2" s="103"/>
      <c r="AVG2" s="104"/>
      <c r="AVH2" s="103"/>
      <c r="AVI2" s="104"/>
      <c r="AVJ2" s="103"/>
      <c r="AVK2" s="104"/>
      <c r="AVL2" s="103"/>
      <c r="AVM2" s="104"/>
      <c r="AVN2" s="103"/>
      <c r="AVO2" s="104"/>
      <c r="AVP2" s="103"/>
      <c r="AVQ2" s="104"/>
      <c r="AVR2" s="103"/>
      <c r="AVS2" s="104"/>
      <c r="AVT2" s="103"/>
      <c r="AVU2" s="104"/>
      <c r="AVV2" s="103"/>
      <c r="AVW2" s="104"/>
      <c r="AVX2" s="103"/>
      <c r="AVY2" s="104"/>
      <c r="AVZ2" s="103"/>
      <c r="AWA2" s="104"/>
      <c r="AWB2" s="103"/>
      <c r="AWC2" s="104"/>
      <c r="AWD2" s="103"/>
      <c r="AWE2" s="104"/>
      <c r="AWF2" s="103"/>
      <c r="AWG2" s="104"/>
      <c r="AWH2" s="103"/>
      <c r="AWI2" s="104"/>
      <c r="AWJ2" s="103"/>
      <c r="AWK2" s="104"/>
      <c r="AWL2" s="103"/>
      <c r="AWM2" s="104"/>
      <c r="AWN2" s="103"/>
      <c r="AWO2" s="104"/>
      <c r="AWP2" s="103"/>
      <c r="AWQ2" s="104"/>
      <c r="AWR2" s="103"/>
      <c r="AWS2" s="104"/>
      <c r="AWT2" s="103"/>
      <c r="AWU2" s="104"/>
      <c r="AWV2" s="103"/>
      <c r="AWW2" s="104"/>
      <c r="AWX2" s="103"/>
      <c r="AWY2" s="104"/>
      <c r="AWZ2" s="103"/>
      <c r="AXA2" s="104"/>
      <c r="AXB2" s="103"/>
      <c r="AXC2" s="104"/>
      <c r="AXD2" s="103"/>
      <c r="AXE2" s="104"/>
      <c r="AXF2" s="103"/>
      <c r="AXG2" s="104"/>
      <c r="AXH2" s="103"/>
      <c r="AXI2" s="104"/>
      <c r="AXJ2" s="103"/>
      <c r="AXK2" s="104"/>
      <c r="AXL2" s="103"/>
      <c r="AXM2" s="104"/>
      <c r="AXN2" s="103"/>
      <c r="AXO2" s="104"/>
      <c r="AXP2" s="103"/>
      <c r="AXQ2" s="104"/>
      <c r="AXR2" s="103"/>
      <c r="AXS2" s="104"/>
      <c r="AXT2" s="103"/>
      <c r="AXU2" s="104"/>
      <c r="AXV2" s="103"/>
      <c r="AXW2" s="104"/>
      <c r="AXX2" s="103"/>
      <c r="AXY2" s="104"/>
      <c r="AXZ2" s="103"/>
      <c r="AYA2" s="104"/>
      <c r="AYB2" s="103"/>
      <c r="AYC2" s="104"/>
      <c r="AYD2" s="103"/>
      <c r="AYE2" s="104"/>
      <c r="AYF2" s="103"/>
      <c r="AYG2" s="104"/>
      <c r="AYH2" s="103"/>
      <c r="AYI2" s="104"/>
      <c r="AYJ2" s="103"/>
      <c r="AYK2" s="104"/>
      <c r="AYL2" s="103"/>
      <c r="AYM2" s="104"/>
      <c r="AYN2" s="103"/>
      <c r="AYO2" s="104"/>
      <c r="AYP2" s="103"/>
      <c r="AYQ2" s="104"/>
      <c r="AYR2" s="103"/>
      <c r="AYS2" s="104"/>
      <c r="AYT2" s="103"/>
      <c r="AYU2" s="104"/>
      <c r="AYV2" s="103"/>
      <c r="AYW2" s="104"/>
      <c r="AYX2" s="103"/>
      <c r="AYY2" s="104"/>
      <c r="AYZ2" s="103"/>
      <c r="AZA2" s="104"/>
      <c r="AZB2" s="103"/>
      <c r="AZC2" s="104"/>
      <c r="AZD2" s="103"/>
      <c r="AZE2" s="104"/>
      <c r="AZF2" s="103"/>
      <c r="AZG2" s="104"/>
      <c r="AZH2" s="103"/>
      <c r="AZI2" s="104"/>
      <c r="AZJ2" s="103"/>
      <c r="AZK2" s="104"/>
      <c r="AZL2" s="103"/>
      <c r="AZM2" s="104"/>
      <c r="AZN2" s="103"/>
      <c r="AZO2" s="104"/>
      <c r="AZP2" s="103"/>
      <c r="AZQ2" s="104"/>
      <c r="AZR2" s="103"/>
      <c r="AZS2" s="104"/>
      <c r="AZT2" s="103"/>
      <c r="AZU2" s="104"/>
      <c r="AZV2" s="103"/>
      <c r="AZW2" s="104"/>
      <c r="AZX2" s="103"/>
      <c r="AZY2" s="104"/>
      <c r="AZZ2" s="103"/>
      <c r="BAA2" s="104"/>
      <c r="BAB2" s="103"/>
      <c r="BAC2" s="104"/>
      <c r="BAD2" s="103"/>
      <c r="BAE2" s="104"/>
      <c r="BAF2" s="103"/>
      <c r="BAG2" s="104"/>
      <c r="BAH2" s="103"/>
      <c r="BAI2" s="104"/>
      <c r="BAJ2" s="103"/>
      <c r="BAK2" s="104"/>
      <c r="BAL2" s="103"/>
      <c r="BAM2" s="104"/>
      <c r="BAN2" s="103"/>
      <c r="BAO2" s="104"/>
      <c r="BAP2" s="103"/>
      <c r="BAQ2" s="104"/>
      <c r="BAR2" s="103"/>
      <c r="BAS2" s="104"/>
      <c r="BAT2" s="103"/>
      <c r="BAU2" s="104"/>
      <c r="BAV2" s="103"/>
      <c r="BAW2" s="104"/>
      <c r="BAX2" s="103"/>
      <c r="BAY2" s="104"/>
      <c r="BAZ2" s="103"/>
      <c r="BBA2" s="104"/>
      <c r="BBB2" s="103"/>
      <c r="BBC2" s="104"/>
      <c r="BBD2" s="103"/>
      <c r="BBE2" s="104"/>
      <c r="BBF2" s="103"/>
      <c r="BBG2" s="104"/>
      <c r="BBH2" s="103"/>
      <c r="BBI2" s="104"/>
      <c r="BBJ2" s="103"/>
      <c r="BBK2" s="104"/>
      <c r="BBL2" s="103"/>
      <c r="BBM2" s="104"/>
      <c r="BBN2" s="103"/>
      <c r="BBO2" s="104"/>
      <c r="BBP2" s="103"/>
      <c r="BBQ2" s="104"/>
      <c r="BBR2" s="103"/>
      <c r="BBS2" s="104"/>
      <c r="BBT2" s="103"/>
      <c r="BBU2" s="104"/>
      <c r="BBV2" s="103"/>
      <c r="BBW2" s="104"/>
      <c r="BBX2" s="103"/>
      <c r="BBY2" s="104"/>
      <c r="BBZ2" s="103"/>
      <c r="BCA2" s="104"/>
      <c r="BCB2" s="103"/>
      <c r="BCC2" s="104"/>
      <c r="BCD2" s="103"/>
      <c r="BCE2" s="104"/>
      <c r="BCF2" s="103"/>
      <c r="BCG2" s="104"/>
      <c r="BCH2" s="103"/>
      <c r="BCI2" s="104"/>
      <c r="BCJ2" s="103"/>
      <c r="BCK2" s="104"/>
      <c r="BCL2" s="103"/>
      <c r="BCM2" s="104"/>
      <c r="BCN2" s="103"/>
      <c r="BCO2" s="104"/>
      <c r="BCP2" s="103"/>
      <c r="BCQ2" s="104"/>
      <c r="BCR2" s="103"/>
      <c r="BCS2" s="104"/>
      <c r="BCT2" s="103"/>
      <c r="BCU2" s="104"/>
      <c r="BCV2" s="103"/>
      <c r="BCW2" s="104"/>
      <c r="BCX2" s="103"/>
      <c r="BCY2" s="104"/>
      <c r="BCZ2" s="103"/>
      <c r="BDA2" s="104"/>
      <c r="BDB2" s="103"/>
      <c r="BDC2" s="104"/>
      <c r="BDD2" s="103"/>
      <c r="BDE2" s="104"/>
      <c r="BDF2" s="103"/>
      <c r="BDG2" s="104"/>
      <c r="BDH2" s="103"/>
      <c r="BDI2" s="104"/>
      <c r="BDJ2" s="103"/>
      <c r="BDK2" s="104"/>
      <c r="BDL2" s="103"/>
      <c r="BDM2" s="104"/>
      <c r="BDN2" s="103"/>
      <c r="BDO2" s="104"/>
      <c r="BDP2" s="103"/>
      <c r="BDQ2" s="104"/>
      <c r="BDR2" s="103"/>
      <c r="BDS2" s="104"/>
      <c r="BDT2" s="103"/>
      <c r="BDU2" s="104"/>
      <c r="BDV2" s="103"/>
      <c r="BDW2" s="104"/>
      <c r="BDX2" s="103"/>
      <c r="BDY2" s="104"/>
      <c r="BDZ2" s="103"/>
      <c r="BEA2" s="104"/>
      <c r="BEB2" s="103"/>
      <c r="BEC2" s="104"/>
      <c r="BED2" s="103"/>
      <c r="BEE2" s="104"/>
      <c r="BEF2" s="103"/>
      <c r="BEG2" s="104"/>
      <c r="BEH2" s="103"/>
      <c r="BEI2" s="104"/>
      <c r="BEJ2" s="103"/>
      <c r="BEK2" s="104"/>
      <c r="BEL2" s="103"/>
      <c r="BEM2" s="104"/>
      <c r="BEN2" s="103"/>
      <c r="BEO2" s="104"/>
      <c r="BEP2" s="103"/>
      <c r="BEQ2" s="104"/>
      <c r="BER2" s="103"/>
      <c r="BES2" s="104"/>
      <c r="BET2" s="103"/>
      <c r="BEU2" s="104"/>
      <c r="BEV2" s="103"/>
      <c r="BEW2" s="104"/>
      <c r="BEX2" s="103"/>
      <c r="BEY2" s="104"/>
      <c r="BEZ2" s="103"/>
      <c r="BFA2" s="104"/>
      <c r="BFB2" s="103"/>
      <c r="BFC2" s="104"/>
      <c r="BFD2" s="103"/>
      <c r="BFE2" s="104"/>
      <c r="BFF2" s="103"/>
      <c r="BFG2" s="104"/>
      <c r="BFH2" s="103"/>
      <c r="BFI2" s="104"/>
      <c r="BFJ2" s="103"/>
      <c r="BFK2" s="104"/>
      <c r="BFL2" s="103"/>
      <c r="BFM2" s="104"/>
      <c r="BFN2" s="103"/>
      <c r="BFO2" s="104"/>
      <c r="BFP2" s="103"/>
      <c r="BFQ2" s="104"/>
      <c r="BFR2" s="103"/>
      <c r="BFS2" s="104"/>
      <c r="BFT2" s="103"/>
      <c r="BFU2" s="104"/>
      <c r="BFV2" s="103"/>
      <c r="BFW2" s="104"/>
      <c r="BFX2" s="103"/>
      <c r="BFY2" s="104"/>
      <c r="BFZ2" s="103"/>
      <c r="BGA2" s="104"/>
      <c r="BGB2" s="103"/>
      <c r="BGC2" s="104"/>
      <c r="BGD2" s="103"/>
      <c r="BGE2" s="104"/>
      <c r="BGF2" s="103"/>
      <c r="BGG2" s="104"/>
      <c r="BGH2" s="103"/>
      <c r="BGI2" s="104"/>
      <c r="BGJ2" s="103"/>
      <c r="BGK2" s="104"/>
      <c r="BGL2" s="103"/>
      <c r="BGM2" s="104"/>
      <c r="BGN2" s="103"/>
      <c r="BGO2" s="104"/>
      <c r="BGP2" s="103"/>
      <c r="BGQ2" s="104"/>
      <c r="BGR2" s="103"/>
      <c r="BGS2" s="104"/>
      <c r="BGT2" s="103"/>
      <c r="BGU2" s="104"/>
      <c r="BGV2" s="103"/>
      <c r="BGW2" s="104"/>
      <c r="BGX2" s="103"/>
      <c r="BGY2" s="104"/>
      <c r="BGZ2" s="103"/>
      <c r="BHA2" s="104"/>
      <c r="BHB2" s="103"/>
      <c r="BHC2" s="104"/>
      <c r="BHD2" s="103"/>
      <c r="BHE2" s="104"/>
      <c r="BHF2" s="103"/>
      <c r="BHG2" s="104"/>
      <c r="BHH2" s="103"/>
      <c r="BHI2" s="104"/>
      <c r="BHJ2" s="103"/>
      <c r="BHK2" s="104"/>
      <c r="BHL2" s="103"/>
      <c r="BHM2" s="104"/>
      <c r="BHN2" s="103"/>
      <c r="BHO2" s="104"/>
      <c r="BHP2" s="103"/>
      <c r="BHQ2" s="104"/>
      <c r="BHR2" s="103"/>
      <c r="BHS2" s="104"/>
      <c r="BHT2" s="103"/>
      <c r="BHU2" s="104"/>
      <c r="BHV2" s="103"/>
      <c r="BHW2" s="104"/>
      <c r="BHX2" s="103"/>
      <c r="BHY2" s="104"/>
      <c r="BHZ2" s="103"/>
      <c r="BIA2" s="104"/>
      <c r="BIB2" s="103"/>
      <c r="BIC2" s="104"/>
      <c r="BID2" s="103"/>
      <c r="BIE2" s="104"/>
      <c r="BIF2" s="103"/>
      <c r="BIG2" s="104"/>
      <c r="BIH2" s="103"/>
      <c r="BII2" s="104"/>
      <c r="BIJ2" s="103"/>
      <c r="BIK2" s="104"/>
      <c r="BIL2" s="103"/>
      <c r="BIM2" s="104"/>
      <c r="BIN2" s="103"/>
      <c r="BIO2" s="104"/>
      <c r="BIP2" s="103"/>
      <c r="BIQ2" s="104"/>
      <c r="BIR2" s="103"/>
      <c r="BIS2" s="104"/>
      <c r="BIT2" s="103"/>
      <c r="BIU2" s="104"/>
      <c r="BIV2" s="103"/>
      <c r="BIW2" s="104"/>
      <c r="BIX2" s="103"/>
      <c r="BIY2" s="104"/>
      <c r="BIZ2" s="103"/>
      <c r="BJA2" s="104"/>
      <c r="BJB2" s="103"/>
      <c r="BJC2" s="104"/>
      <c r="BJD2" s="103"/>
      <c r="BJE2" s="104"/>
      <c r="BJF2" s="103"/>
      <c r="BJG2" s="104"/>
      <c r="BJH2" s="103"/>
      <c r="BJI2" s="104"/>
      <c r="BJJ2" s="103"/>
      <c r="BJK2" s="104"/>
      <c r="BJL2" s="103"/>
      <c r="BJM2" s="104"/>
      <c r="BJN2" s="103"/>
      <c r="BJO2" s="104"/>
      <c r="BJP2" s="103"/>
      <c r="BJQ2" s="104"/>
      <c r="BJR2" s="103"/>
      <c r="BJS2" s="104"/>
      <c r="BJT2" s="103"/>
      <c r="BJU2" s="104"/>
      <c r="BJV2" s="103"/>
      <c r="BJW2" s="104"/>
      <c r="BJX2" s="103"/>
      <c r="BJY2" s="104"/>
      <c r="BJZ2" s="103"/>
      <c r="BKA2" s="104"/>
      <c r="BKB2" s="103"/>
      <c r="BKC2" s="104"/>
      <c r="BKD2" s="103"/>
      <c r="BKE2" s="104"/>
      <c r="BKF2" s="103"/>
      <c r="BKG2" s="104"/>
      <c r="BKH2" s="103"/>
      <c r="BKI2" s="104"/>
      <c r="BKJ2" s="103"/>
      <c r="BKK2" s="104"/>
      <c r="BKL2" s="103"/>
      <c r="BKM2" s="104"/>
      <c r="BKN2" s="103"/>
      <c r="BKO2" s="104"/>
      <c r="BKP2" s="103"/>
      <c r="BKQ2" s="104"/>
      <c r="BKR2" s="103"/>
      <c r="BKS2" s="104"/>
      <c r="BKT2" s="103"/>
      <c r="BKU2" s="104"/>
      <c r="BKV2" s="103"/>
      <c r="BKW2" s="104"/>
      <c r="BKX2" s="103"/>
      <c r="BKY2" s="104"/>
      <c r="BKZ2" s="103"/>
      <c r="BLA2" s="104"/>
      <c r="BLB2" s="103"/>
      <c r="BLC2" s="104"/>
      <c r="BLD2" s="103"/>
      <c r="BLE2" s="104"/>
      <c r="BLF2" s="103"/>
      <c r="BLG2" s="104"/>
      <c r="BLH2" s="103"/>
      <c r="BLI2" s="104"/>
      <c r="BLJ2" s="103"/>
      <c r="BLK2" s="104"/>
      <c r="BLL2" s="103"/>
      <c r="BLM2" s="104"/>
      <c r="BLN2" s="103"/>
      <c r="BLO2" s="104"/>
      <c r="BLP2" s="103"/>
      <c r="BLQ2" s="104"/>
      <c r="BLR2" s="103"/>
      <c r="BLS2" s="104"/>
      <c r="BLT2" s="103"/>
      <c r="BLU2" s="104"/>
      <c r="BLV2" s="103"/>
      <c r="BLW2" s="104"/>
      <c r="BLX2" s="103"/>
      <c r="BLY2" s="104"/>
      <c r="BLZ2" s="103"/>
      <c r="BMA2" s="104"/>
      <c r="BMB2" s="103"/>
      <c r="BMC2" s="104"/>
      <c r="BMD2" s="103"/>
      <c r="BME2" s="104"/>
      <c r="BMF2" s="103"/>
      <c r="BMG2" s="104"/>
      <c r="BMH2" s="103"/>
      <c r="BMI2" s="104"/>
      <c r="BMJ2" s="103"/>
      <c r="BMK2" s="104"/>
      <c r="BML2" s="103"/>
      <c r="BMM2" s="104"/>
      <c r="BMN2" s="103"/>
      <c r="BMO2" s="104"/>
      <c r="BMP2" s="103"/>
      <c r="BMQ2" s="104"/>
      <c r="BMR2" s="103"/>
      <c r="BMS2" s="104"/>
      <c r="BMT2" s="103"/>
      <c r="BMU2" s="104"/>
      <c r="BMV2" s="103"/>
      <c r="BMW2" s="104"/>
      <c r="BMX2" s="103"/>
      <c r="BMY2" s="104"/>
      <c r="BMZ2" s="103"/>
      <c r="BNA2" s="104"/>
      <c r="BNB2" s="103"/>
      <c r="BNC2" s="104"/>
      <c r="BND2" s="103"/>
      <c r="BNE2" s="104"/>
      <c r="BNF2" s="103"/>
      <c r="BNG2" s="104"/>
      <c r="BNH2" s="103"/>
      <c r="BNI2" s="104"/>
      <c r="BNJ2" s="103"/>
      <c r="BNK2" s="104"/>
      <c r="BNL2" s="103"/>
      <c r="BNM2" s="104"/>
      <c r="BNN2" s="103"/>
      <c r="BNO2" s="104"/>
      <c r="BNP2" s="103"/>
      <c r="BNQ2" s="104"/>
      <c r="BNR2" s="103"/>
      <c r="BNS2" s="104"/>
      <c r="BNT2" s="103"/>
      <c r="BNU2" s="104"/>
      <c r="BNV2" s="103"/>
      <c r="BNW2" s="104"/>
      <c r="BNX2" s="103"/>
      <c r="BNY2" s="104"/>
      <c r="BNZ2" s="103"/>
      <c r="BOA2" s="104"/>
      <c r="BOB2" s="103"/>
      <c r="BOC2" s="104"/>
      <c r="BOD2" s="103"/>
      <c r="BOE2" s="104"/>
      <c r="BOF2" s="103"/>
      <c r="BOG2" s="104"/>
      <c r="BOH2" s="103"/>
      <c r="BOI2" s="104"/>
      <c r="BOJ2" s="103"/>
      <c r="BOK2" s="104"/>
      <c r="BOL2" s="103"/>
      <c r="BOM2" s="104"/>
      <c r="BON2" s="103"/>
      <c r="BOO2" s="104"/>
      <c r="BOP2" s="103"/>
      <c r="BOQ2" s="104"/>
      <c r="BOR2" s="103"/>
      <c r="BOS2" s="104"/>
      <c r="BOT2" s="103"/>
      <c r="BOU2" s="104"/>
      <c r="BOV2" s="103"/>
      <c r="BOW2" s="104"/>
      <c r="BOX2" s="103"/>
      <c r="BOY2" s="104"/>
      <c r="BOZ2" s="103"/>
      <c r="BPA2" s="104"/>
      <c r="BPB2" s="103"/>
      <c r="BPC2" s="104"/>
      <c r="BPD2" s="103"/>
      <c r="BPE2" s="104"/>
      <c r="BPF2" s="103"/>
      <c r="BPG2" s="104"/>
      <c r="BPH2" s="103"/>
      <c r="BPI2" s="104"/>
      <c r="BPJ2" s="103"/>
      <c r="BPK2" s="104"/>
      <c r="BPL2" s="103"/>
      <c r="BPM2" s="104"/>
      <c r="BPN2" s="103"/>
      <c r="BPO2" s="104"/>
      <c r="BPP2" s="103"/>
      <c r="BPQ2" s="104"/>
      <c r="BPR2" s="103"/>
      <c r="BPS2" s="104"/>
      <c r="BPT2" s="103"/>
      <c r="BPU2" s="104"/>
      <c r="BPV2" s="103"/>
      <c r="BPW2" s="104"/>
      <c r="BPX2" s="103"/>
      <c r="BPY2" s="104"/>
      <c r="BPZ2" s="103"/>
      <c r="BQA2" s="104"/>
      <c r="BQB2" s="103"/>
      <c r="BQC2" s="104"/>
      <c r="BQD2" s="103"/>
      <c r="BQE2" s="104"/>
      <c r="BQF2" s="103"/>
      <c r="BQG2" s="104"/>
      <c r="BQH2" s="103"/>
      <c r="BQI2" s="104"/>
      <c r="BQJ2" s="103"/>
      <c r="BQK2" s="104"/>
      <c r="BQL2" s="103"/>
      <c r="BQM2" s="104"/>
      <c r="BQN2" s="103"/>
      <c r="BQO2" s="104"/>
      <c r="BQP2" s="103"/>
      <c r="BQQ2" s="104"/>
      <c r="BQR2" s="103"/>
      <c r="BQS2" s="104"/>
      <c r="BQT2" s="103"/>
      <c r="BQU2" s="104"/>
      <c r="BQV2" s="103"/>
      <c r="BQW2" s="104"/>
      <c r="BQX2" s="103"/>
      <c r="BQY2" s="104"/>
      <c r="BQZ2" s="103"/>
      <c r="BRA2" s="104"/>
      <c r="BRB2" s="103"/>
      <c r="BRC2" s="104"/>
      <c r="BRD2" s="103"/>
      <c r="BRE2" s="104"/>
      <c r="BRF2" s="103"/>
      <c r="BRG2" s="104"/>
      <c r="BRH2" s="103"/>
      <c r="BRI2" s="104"/>
      <c r="BRJ2" s="103"/>
      <c r="BRK2" s="104"/>
      <c r="BRL2" s="103"/>
      <c r="BRM2" s="104"/>
      <c r="BRN2" s="103"/>
      <c r="BRO2" s="104"/>
      <c r="BRP2" s="103"/>
      <c r="BRQ2" s="104"/>
      <c r="BRR2" s="103"/>
      <c r="BRS2" s="104"/>
      <c r="BRT2" s="103"/>
      <c r="BRU2" s="104"/>
      <c r="BRV2" s="103"/>
      <c r="BRW2" s="104"/>
      <c r="BRX2" s="103"/>
      <c r="BRY2" s="104"/>
      <c r="BRZ2" s="103"/>
      <c r="BSA2" s="104"/>
      <c r="BSB2" s="103"/>
      <c r="BSC2" s="104"/>
      <c r="BSD2" s="103"/>
      <c r="BSE2" s="104"/>
      <c r="BSF2" s="103"/>
      <c r="BSG2" s="104"/>
      <c r="BSH2" s="103"/>
      <c r="BSI2" s="104"/>
      <c r="BSJ2" s="103"/>
      <c r="BSK2" s="104"/>
      <c r="BSL2" s="103"/>
      <c r="BSM2" s="104"/>
      <c r="BSN2" s="103"/>
      <c r="BSO2" s="104"/>
      <c r="BSP2" s="103"/>
      <c r="BSQ2" s="104"/>
      <c r="BSR2" s="103"/>
      <c r="BSS2" s="104"/>
      <c r="BST2" s="103"/>
      <c r="BSU2" s="104"/>
      <c r="BSV2" s="103"/>
      <c r="BSW2" s="104"/>
      <c r="BSX2" s="103"/>
      <c r="BSY2" s="104"/>
      <c r="BSZ2" s="103"/>
      <c r="BTA2" s="104"/>
      <c r="BTB2" s="103"/>
      <c r="BTC2" s="104"/>
      <c r="BTD2" s="103"/>
      <c r="BTE2" s="104"/>
      <c r="BTF2" s="103"/>
      <c r="BTG2" s="104"/>
      <c r="BTH2" s="103"/>
      <c r="BTI2" s="104"/>
      <c r="BTJ2" s="103"/>
      <c r="BTK2" s="104"/>
      <c r="BTL2" s="103"/>
      <c r="BTM2" s="104"/>
      <c r="BTN2" s="103"/>
      <c r="BTO2" s="104"/>
      <c r="BTP2" s="103"/>
      <c r="BTQ2" s="104"/>
      <c r="BTR2" s="103"/>
      <c r="BTS2" s="104"/>
      <c r="BTT2" s="103"/>
      <c r="BTU2" s="104"/>
      <c r="BTV2" s="103"/>
      <c r="BTW2" s="104"/>
      <c r="BTX2" s="103"/>
      <c r="BTY2" s="104"/>
      <c r="BTZ2" s="103"/>
      <c r="BUA2" s="104"/>
      <c r="BUB2" s="103"/>
      <c r="BUC2" s="104"/>
      <c r="BUD2" s="103"/>
      <c r="BUE2" s="104"/>
      <c r="BUF2" s="103"/>
      <c r="BUG2" s="104"/>
      <c r="BUH2" s="103"/>
      <c r="BUI2" s="104"/>
      <c r="BUJ2" s="103"/>
      <c r="BUK2" s="104"/>
      <c r="BUL2" s="103"/>
      <c r="BUM2" s="104"/>
      <c r="BUN2" s="103"/>
      <c r="BUO2" s="104"/>
      <c r="BUP2" s="103"/>
      <c r="BUQ2" s="104"/>
      <c r="BUR2" s="103"/>
      <c r="BUS2" s="104"/>
      <c r="BUT2" s="103"/>
      <c r="BUU2" s="104"/>
      <c r="BUV2" s="103"/>
      <c r="BUW2" s="104"/>
      <c r="BUX2" s="103"/>
      <c r="BUY2" s="104"/>
      <c r="BUZ2" s="103"/>
      <c r="BVA2" s="104"/>
      <c r="BVB2" s="103"/>
      <c r="BVC2" s="104"/>
      <c r="BVD2" s="103"/>
      <c r="BVE2" s="104"/>
      <c r="BVF2" s="103"/>
      <c r="BVG2" s="104"/>
      <c r="BVH2" s="103"/>
      <c r="BVI2" s="104"/>
      <c r="BVJ2" s="103"/>
      <c r="BVK2" s="104"/>
      <c r="BVL2" s="103"/>
      <c r="BVM2" s="104"/>
      <c r="BVN2" s="103"/>
      <c r="BVO2" s="104"/>
      <c r="BVP2" s="103"/>
      <c r="BVQ2" s="104"/>
      <c r="BVR2" s="103"/>
      <c r="BVS2" s="104"/>
      <c r="BVT2" s="103"/>
      <c r="BVU2" s="104"/>
      <c r="BVV2" s="103"/>
      <c r="BVW2" s="104"/>
      <c r="BVX2" s="103"/>
      <c r="BVY2" s="104"/>
      <c r="BVZ2" s="103"/>
      <c r="BWA2" s="104"/>
      <c r="BWB2" s="103"/>
      <c r="BWC2" s="104"/>
      <c r="BWD2" s="103"/>
      <c r="BWE2" s="104"/>
      <c r="BWF2" s="103"/>
      <c r="BWG2" s="104"/>
      <c r="BWH2" s="103"/>
      <c r="BWI2" s="104"/>
      <c r="BWJ2" s="103"/>
      <c r="BWK2" s="104"/>
      <c r="BWL2" s="103"/>
      <c r="BWM2" s="104"/>
      <c r="BWN2" s="103"/>
      <c r="BWO2" s="104"/>
      <c r="BWP2" s="103"/>
      <c r="BWQ2" s="104"/>
      <c r="BWR2" s="103"/>
      <c r="BWS2" s="104"/>
      <c r="BWT2" s="103"/>
      <c r="BWU2" s="104"/>
      <c r="BWV2" s="103"/>
      <c r="BWW2" s="104"/>
      <c r="BWX2" s="103"/>
      <c r="BWY2" s="104"/>
      <c r="BWZ2" s="103"/>
      <c r="BXA2" s="104"/>
      <c r="BXB2" s="103"/>
      <c r="BXC2" s="104"/>
      <c r="BXD2" s="103"/>
      <c r="BXE2" s="104"/>
      <c r="BXF2" s="103"/>
      <c r="BXG2" s="104"/>
      <c r="BXH2" s="103"/>
      <c r="BXI2" s="104"/>
      <c r="BXJ2" s="103"/>
      <c r="BXK2" s="104"/>
      <c r="BXL2" s="103"/>
      <c r="BXM2" s="104"/>
      <c r="BXN2" s="103"/>
      <c r="BXO2" s="104"/>
      <c r="BXP2" s="103"/>
      <c r="BXQ2" s="104"/>
      <c r="BXR2" s="103"/>
      <c r="BXS2" s="104"/>
      <c r="BXT2" s="103"/>
      <c r="BXU2" s="104"/>
      <c r="BXV2" s="103"/>
      <c r="BXW2" s="104"/>
      <c r="BXX2" s="103"/>
      <c r="BXY2" s="104"/>
      <c r="BXZ2" s="103"/>
      <c r="BYA2" s="104"/>
      <c r="BYB2" s="103"/>
      <c r="BYC2" s="104"/>
      <c r="BYD2" s="103"/>
      <c r="BYE2" s="104"/>
      <c r="BYF2" s="103"/>
      <c r="BYG2" s="104"/>
      <c r="BYH2" s="103"/>
      <c r="BYI2" s="104"/>
      <c r="BYJ2" s="103"/>
      <c r="BYK2" s="104"/>
      <c r="BYL2" s="103"/>
      <c r="BYM2" s="104"/>
      <c r="BYN2" s="103"/>
      <c r="BYO2" s="104"/>
      <c r="BYP2" s="103"/>
      <c r="BYQ2" s="104"/>
      <c r="BYR2" s="103"/>
      <c r="BYS2" s="104"/>
      <c r="BYT2" s="103"/>
      <c r="BYU2" s="104"/>
      <c r="BYV2" s="103"/>
      <c r="BYW2" s="104"/>
      <c r="BYX2" s="103"/>
      <c r="BYY2" s="104"/>
      <c r="BYZ2" s="103"/>
      <c r="BZA2" s="104"/>
      <c r="BZB2" s="103"/>
      <c r="BZC2" s="104"/>
      <c r="BZD2" s="103"/>
      <c r="BZE2" s="104"/>
      <c r="BZF2" s="103"/>
      <c r="BZG2" s="104"/>
      <c r="BZH2" s="103"/>
      <c r="BZI2" s="104"/>
      <c r="BZJ2" s="103"/>
      <c r="BZK2" s="104"/>
      <c r="BZL2" s="103"/>
      <c r="BZM2" s="104"/>
      <c r="BZN2" s="103"/>
      <c r="BZO2" s="104"/>
      <c r="BZP2" s="103"/>
      <c r="BZQ2" s="104"/>
      <c r="BZR2" s="103"/>
      <c r="BZS2" s="104"/>
      <c r="BZT2" s="103"/>
      <c r="BZU2" s="104"/>
      <c r="BZV2" s="103"/>
      <c r="BZW2" s="104"/>
      <c r="BZX2" s="103"/>
      <c r="BZY2" s="104"/>
      <c r="BZZ2" s="103"/>
      <c r="CAA2" s="104"/>
      <c r="CAB2" s="103"/>
      <c r="CAC2" s="104"/>
      <c r="CAD2" s="103"/>
      <c r="CAE2" s="104"/>
      <c r="CAF2" s="103"/>
      <c r="CAG2" s="104"/>
      <c r="CAH2" s="103"/>
      <c r="CAI2" s="104"/>
      <c r="CAJ2" s="103"/>
      <c r="CAK2" s="104"/>
      <c r="CAL2" s="103"/>
      <c r="CAM2" s="104"/>
      <c r="CAN2" s="103"/>
      <c r="CAO2" s="104"/>
      <c r="CAP2" s="103"/>
      <c r="CAQ2" s="104"/>
      <c r="CAR2" s="103"/>
      <c r="CAS2" s="104"/>
      <c r="CAT2" s="103"/>
      <c r="CAU2" s="104"/>
      <c r="CAV2" s="103"/>
      <c r="CAW2" s="104"/>
      <c r="CAX2" s="103"/>
      <c r="CAY2" s="104"/>
      <c r="CAZ2" s="103"/>
      <c r="CBA2" s="104"/>
      <c r="CBB2" s="103"/>
      <c r="CBC2" s="104"/>
      <c r="CBD2" s="103"/>
      <c r="CBE2" s="104"/>
      <c r="CBF2" s="103"/>
      <c r="CBG2" s="104"/>
      <c r="CBH2" s="103"/>
      <c r="CBI2" s="104"/>
      <c r="CBJ2" s="103"/>
      <c r="CBK2" s="104"/>
      <c r="CBL2" s="103"/>
      <c r="CBM2" s="104"/>
      <c r="CBN2" s="103"/>
      <c r="CBO2" s="104"/>
      <c r="CBP2" s="103"/>
      <c r="CBQ2" s="104"/>
      <c r="CBR2" s="103"/>
      <c r="CBS2" s="104"/>
      <c r="CBT2" s="103"/>
      <c r="CBU2" s="104"/>
      <c r="CBV2" s="103"/>
      <c r="CBW2" s="104"/>
      <c r="CBX2" s="103"/>
      <c r="CBY2" s="104"/>
      <c r="CBZ2" s="103"/>
      <c r="CCA2" s="104"/>
      <c r="CCB2" s="103"/>
      <c r="CCC2" s="104"/>
      <c r="CCD2" s="103"/>
      <c r="CCE2" s="104"/>
      <c r="CCF2" s="103"/>
      <c r="CCG2" s="104"/>
      <c r="CCH2" s="103"/>
      <c r="CCI2" s="104"/>
      <c r="CCJ2" s="103"/>
      <c r="CCK2" s="104"/>
      <c r="CCL2" s="103"/>
      <c r="CCM2" s="104"/>
      <c r="CCN2" s="103"/>
      <c r="CCO2" s="104"/>
      <c r="CCP2" s="103"/>
      <c r="CCQ2" s="104"/>
      <c r="CCR2" s="103"/>
      <c r="CCS2" s="104"/>
      <c r="CCT2" s="103"/>
      <c r="CCU2" s="104"/>
      <c r="CCV2" s="103"/>
      <c r="CCW2" s="104"/>
      <c r="CCX2" s="103"/>
      <c r="CCY2" s="104"/>
      <c r="CCZ2" s="103"/>
      <c r="CDA2" s="104"/>
      <c r="CDB2" s="103"/>
      <c r="CDC2" s="104"/>
      <c r="CDD2" s="103"/>
      <c r="CDE2" s="104"/>
      <c r="CDF2" s="103"/>
      <c r="CDG2" s="104"/>
      <c r="CDH2" s="103"/>
      <c r="CDI2" s="104"/>
      <c r="CDJ2" s="103"/>
      <c r="CDK2" s="104"/>
      <c r="CDL2" s="103"/>
      <c r="CDM2" s="104"/>
      <c r="CDN2" s="103"/>
      <c r="CDO2" s="104"/>
      <c r="CDP2" s="103"/>
      <c r="CDQ2" s="104"/>
      <c r="CDR2" s="103"/>
      <c r="CDS2" s="104"/>
      <c r="CDT2" s="103"/>
      <c r="CDU2" s="104"/>
      <c r="CDV2" s="103"/>
      <c r="CDW2" s="104"/>
      <c r="CDX2" s="103"/>
      <c r="CDY2" s="104"/>
      <c r="CDZ2" s="103"/>
      <c r="CEA2" s="104"/>
      <c r="CEB2" s="103"/>
      <c r="CEC2" s="104"/>
      <c r="CED2" s="103"/>
      <c r="CEE2" s="104"/>
      <c r="CEF2" s="103"/>
      <c r="CEG2" s="104"/>
      <c r="CEH2" s="103"/>
      <c r="CEI2" s="104"/>
      <c r="CEJ2" s="103"/>
      <c r="CEK2" s="104"/>
      <c r="CEL2" s="103"/>
      <c r="CEM2" s="104"/>
      <c r="CEN2" s="103"/>
      <c r="CEO2" s="104"/>
      <c r="CEP2" s="103"/>
      <c r="CEQ2" s="104"/>
      <c r="CER2" s="103"/>
      <c r="CES2" s="104"/>
      <c r="CET2" s="103"/>
      <c r="CEU2" s="104"/>
      <c r="CEV2" s="103"/>
      <c r="CEW2" s="104"/>
      <c r="CEX2" s="103"/>
      <c r="CEY2" s="104"/>
      <c r="CEZ2" s="103"/>
      <c r="CFA2" s="104"/>
      <c r="CFB2" s="103"/>
      <c r="CFC2" s="104"/>
      <c r="CFD2" s="103"/>
      <c r="CFE2" s="104"/>
      <c r="CFF2" s="103"/>
      <c r="CFG2" s="104"/>
      <c r="CFH2" s="103"/>
      <c r="CFI2" s="104"/>
      <c r="CFJ2" s="103"/>
      <c r="CFK2" s="104"/>
      <c r="CFL2" s="103"/>
      <c r="CFM2" s="104"/>
      <c r="CFN2" s="103"/>
      <c r="CFO2" s="104"/>
      <c r="CFP2" s="103"/>
      <c r="CFQ2" s="104"/>
      <c r="CFR2" s="103"/>
      <c r="CFS2" s="104"/>
      <c r="CFT2" s="103"/>
      <c r="CFU2" s="104"/>
      <c r="CFV2" s="103"/>
      <c r="CFW2" s="104"/>
      <c r="CFX2" s="103"/>
      <c r="CFY2" s="104"/>
      <c r="CFZ2" s="103"/>
      <c r="CGA2" s="104"/>
      <c r="CGB2" s="103"/>
      <c r="CGC2" s="104"/>
      <c r="CGD2" s="103"/>
      <c r="CGE2" s="104"/>
      <c r="CGF2" s="103"/>
      <c r="CGG2" s="104"/>
      <c r="CGH2" s="103"/>
      <c r="CGI2" s="104"/>
      <c r="CGJ2" s="103"/>
      <c r="CGK2" s="104"/>
      <c r="CGL2" s="103"/>
      <c r="CGM2" s="104"/>
      <c r="CGN2" s="103"/>
      <c r="CGO2" s="104"/>
      <c r="CGP2" s="103"/>
      <c r="CGQ2" s="104"/>
      <c r="CGR2" s="103"/>
      <c r="CGS2" s="104"/>
      <c r="CGT2" s="103"/>
      <c r="CGU2" s="104"/>
      <c r="CGV2" s="103"/>
      <c r="CGW2" s="104"/>
      <c r="CGX2" s="103"/>
      <c r="CGY2" s="104"/>
      <c r="CGZ2" s="103"/>
      <c r="CHA2" s="104"/>
      <c r="CHB2" s="103"/>
      <c r="CHC2" s="104"/>
      <c r="CHD2" s="103"/>
      <c r="CHE2" s="104"/>
      <c r="CHF2" s="103"/>
      <c r="CHG2" s="104"/>
      <c r="CHH2" s="103"/>
      <c r="CHI2" s="104"/>
      <c r="CHJ2" s="103"/>
      <c r="CHK2" s="104"/>
      <c r="CHL2" s="103"/>
      <c r="CHM2" s="104"/>
      <c r="CHN2" s="103"/>
      <c r="CHO2" s="104"/>
      <c r="CHP2" s="103"/>
      <c r="CHQ2" s="104"/>
      <c r="CHR2" s="103"/>
      <c r="CHS2" s="104"/>
      <c r="CHT2" s="103"/>
      <c r="CHU2" s="104"/>
      <c r="CHV2" s="103"/>
      <c r="CHW2" s="104"/>
      <c r="CHX2" s="103"/>
      <c r="CHY2" s="104"/>
      <c r="CHZ2" s="103"/>
      <c r="CIA2" s="104"/>
      <c r="CIB2" s="103"/>
      <c r="CIC2" s="104"/>
      <c r="CID2" s="103"/>
      <c r="CIE2" s="104"/>
      <c r="CIF2" s="103"/>
      <c r="CIG2" s="104"/>
      <c r="CIH2" s="103"/>
      <c r="CII2" s="104"/>
      <c r="CIJ2" s="103"/>
      <c r="CIK2" s="104"/>
      <c r="CIL2" s="103"/>
      <c r="CIM2" s="104"/>
      <c r="CIN2" s="103"/>
      <c r="CIO2" s="104"/>
      <c r="CIP2" s="103"/>
      <c r="CIQ2" s="104"/>
      <c r="CIR2" s="103"/>
      <c r="CIS2" s="104"/>
      <c r="CIT2" s="103"/>
      <c r="CIU2" s="104"/>
      <c r="CIV2" s="103"/>
      <c r="CIW2" s="104"/>
      <c r="CIX2" s="103"/>
      <c r="CIY2" s="104"/>
      <c r="CIZ2" s="103"/>
      <c r="CJA2" s="104"/>
      <c r="CJB2" s="103"/>
      <c r="CJC2" s="104"/>
      <c r="CJD2" s="103"/>
      <c r="CJE2" s="104"/>
      <c r="CJF2" s="103"/>
      <c r="CJG2" s="104"/>
      <c r="CJH2" s="103"/>
      <c r="CJI2" s="104"/>
      <c r="CJJ2" s="103"/>
      <c r="CJK2" s="104"/>
      <c r="CJL2" s="103"/>
      <c r="CJM2" s="104"/>
      <c r="CJN2" s="103"/>
      <c r="CJO2" s="104"/>
      <c r="CJP2" s="103"/>
      <c r="CJQ2" s="104"/>
      <c r="CJR2" s="103"/>
      <c r="CJS2" s="104"/>
      <c r="CJT2" s="103"/>
      <c r="CJU2" s="104"/>
      <c r="CJV2" s="103"/>
      <c r="CJW2" s="104"/>
      <c r="CJX2" s="103"/>
      <c r="CJY2" s="104"/>
      <c r="CJZ2" s="103"/>
      <c r="CKA2" s="104"/>
      <c r="CKB2" s="103"/>
      <c r="CKC2" s="104"/>
      <c r="CKD2" s="103"/>
      <c r="CKE2" s="104"/>
      <c r="CKF2" s="103"/>
      <c r="CKG2" s="104"/>
      <c r="CKH2" s="103"/>
      <c r="CKI2" s="104"/>
      <c r="CKJ2" s="103"/>
      <c r="CKK2" s="104"/>
      <c r="CKL2" s="103"/>
      <c r="CKM2" s="104"/>
      <c r="CKN2" s="103"/>
      <c r="CKO2" s="104"/>
      <c r="CKP2" s="103"/>
      <c r="CKQ2" s="104"/>
      <c r="CKR2" s="103"/>
      <c r="CKS2" s="104"/>
      <c r="CKT2" s="103"/>
      <c r="CKU2" s="104"/>
      <c r="CKV2" s="103"/>
      <c r="CKW2" s="104"/>
      <c r="CKX2" s="103"/>
      <c r="CKY2" s="104"/>
      <c r="CKZ2" s="103"/>
      <c r="CLA2" s="104"/>
      <c r="CLB2" s="103"/>
      <c r="CLC2" s="104"/>
      <c r="CLD2" s="103"/>
      <c r="CLE2" s="104"/>
      <c r="CLF2" s="103"/>
      <c r="CLG2" s="104"/>
      <c r="CLH2" s="103"/>
      <c r="CLI2" s="104"/>
      <c r="CLJ2" s="103"/>
      <c r="CLK2" s="104"/>
      <c r="CLL2" s="103"/>
      <c r="CLM2" s="104"/>
      <c r="CLN2" s="103"/>
      <c r="CLO2" s="104"/>
      <c r="CLP2" s="103"/>
      <c r="CLQ2" s="104"/>
      <c r="CLR2" s="103"/>
      <c r="CLS2" s="104"/>
      <c r="CLT2" s="103"/>
      <c r="CLU2" s="104"/>
      <c r="CLV2" s="103"/>
      <c r="CLW2" s="104"/>
      <c r="CLX2" s="103"/>
      <c r="CLY2" s="104"/>
      <c r="CLZ2" s="103"/>
      <c r="CMA2" s="104"/>
      <c r="CMB2" s="103"/>
      <c r="CMC2" s="104"/>
      <c r="CMD2" s="103"/>
      <c r="CME2" s="104"/>
      <c r="CMF2" s="103"/>
      <c r="CMG2" s="104"/>
      <c r="CMH2" s="103"/>
      <c r="CMI2" s="104"/>
      <c r="CMJ2" s="103"/>
      <c r="CMK2" s="104"/>
      <c r="CML2" s="103"/>
      <c r="CMM2" s="104"/>
      <c r="CMN2" s="103"/>
      <c r="CMO2" s="104"/>
      <c r="CMP2" s="103"/>
      <c r="CMQ2" s="104"/>
      <c r="CMR2" s="103"/>
      <c r="CMS2" s="104"/>
      <c r="CMT2" s="103"/>
      <c r="CMU2" s="104"/>
      <c r="CMV2" s="103"/>
      <c r="CMW2" s="104"/>
      <c r="CMX2" s="103"/>
      <c r="CMY2" s="104"/>
      <c r="CMZ2" s="103"/>
      <c r="CNA2" s="104"/>
      <c r="CNB2" s="103"/>
      <c r="CNC2" s="104"/>
      <c r="CND2" s="103"/>
      <c r="CNE2" s="104"/>
      <c r="CNF2" s="103"/>
      <c r="CNG2" s="104"/>
      <c r="CNH2" s="103"/>
      <c r="CNI2" s="104"/>
      <c r="CNJ2" s="103"/>
      <c r="CNK2" s="104"/>
      <c r="CNL2" s="103"/>
      <c r="CNM2" s="104"/>
      <c r="CNN2" s="103"/>
      <c r="CNO2" s="104"/>
      <c r="CNP2" s="103"/>
      <c r="CNQ2" s="104"/>
      <c r="CNR2" s="103"/>
      <c r="CNS2" s="104"/>
      <c r="CNT2" s="103"/>
      <c r="CNU2" s="104"/>
      <c r="CNV2" s="103"/>
      <c r="CNW2" s="104"/>
      <c r="CNX2" s="103"/>
      <c r="CNY2" s="104"/>
      <c r="CNZ2" s="103"/>
      <c r="COA2" s="104"/>
      <c r="COB2" s="103"/>
      <c r="COC2" s="104"/>
      <c r="COD2" s="103"/>
      <c r="COE2" s="104"/>
      <c r="COF2" s="103"/>
      <c r="COG2" s="104"/>
      <c r="COH2" s="103"/>
      <c r="COI2" s="104"/>
      <c r="COJ2" s="103"/>
      <c r="COK2" s="104"/>
      <c r="COL2" s="103"/>
      <c r="COM2" s="104"/>
      <c r="CON2" s="103"/>
      <c r="COO2" s="104"/>
      <c r="COP2" s="103"/>
      <c r="COQ2" s="104"/>
      <c r="COR2" s="103"/>
      <c r="COS2" s="104"/>
      <c r="COT2" s="103"/>
      <c r="COU2" s="104"/>
      <c r="COV2" s="103"/>
      <c r="COW2" s="104"/>
      <c r="COX2" s="103"/>
      <c r="COY2" s="104"/>
      <c r="COZ2" s="103"/>
      <c r="CPA2" s="104"/>
      <c r="CPB2" s="103"/>
      <c r="CPC2" s="104"/>
      <c r="CPD2" s="103"/>
      <c r="CPE2" s="104"/>
      <c r="CPF2" s="103"/>
      <c r="CPG2" s="104"/>
      <c r="CPH2" s="103"/>
      <c r="CPI2" s="104"/>
      <c r="CPJ2" s="103"/>
      <c r="CPK2" s="104"/>
      <c r="CPL2" s="103"/>
      <c r="CPM2" s="104"/>
      <c r="CPN2" s="103"/>
      <c r="CPO2" s="104"/>
      <c r="CPP2" s="103"/>
      <c r="CPQ2" s="104"/>
      <c r="CPR2" s="103"/>
      <c r="CPS2" s="104"/>
      <c r="CPT2" s="103"/>
      <c r="CPU2" s="104"/>
      <c r="CPV2" s="103"/>
      <c r="CPW2" s="104"/>
      <c r="CPX2" s="103"/>
      <c r="CPY2" s="104"/>
      <c r="CPZ2" s="103"/>
      <c r="CQA2" s="104"/>
      <c r="CQB2" s="103"/>
      <c r="CQC2" s="104"/>
      <c r="CQD2" s="103"/>
      <c r="CQE2" s="104"/>
      <c r="CQF2" s="103"/>
      <c r="CQG2" s="104"/>
      <c r="CQH2" s="103"/>
      <c r="CQI2" s="104"/>
      <c r="CQJ2" s="103"/>
      <c r="CQK2" s="104"/>
      <c r="CQL2" s="103"/>
      <c r="CQM2" s="104"/>
      <c r="CQN2" s="103"/>
      <c r="CQO2" s="104"/>
      <c r="CQP2" s="103"/>
      <c r="CQQ2" s="104"/>
      <c r="CQR2" s="103"/>
      <c r="CQS2" s="104"/>
      <c r="CQT2" s="103"/>
      <c r="CQU2" s="104"/>
      <c r="CQV2" s="103"/>
      <c r="CQW2" s="104"/>
      <c r="CQX2" s="103"/>
      <c r="CQY2" s="104"/>
      <c r="CQZ2" s="103"/>
      <c r="CRA2" s="104"/>
      <c r="CRB2" s="103"/>
      <c r="CRC2" s="104"/>
      <c r="CRD2" s="103"/>
      <c r="CRE2" s="104"/>
      <c r="CRF2" s="103"/>
      <c r="CRG2" s="104"/>
      <c r="CRH2" s="103"/>
      <c r="CRI2" s="104"/>
      <c r="CRJ2" s="103"/>
      <c r="CRK2" s="104"/>
      <c r="CRL2" s="103"/>
      <c r="CRM2" s="104"/>
      <c r="CRN2" s="103"/>
      <c r="CRO2" s="104"/>
      <c r="CRP2" s="103"/>
      <c r="CRQ2" s="104"/>
      <c r="CRR2" s="103"/>
      <c r="CRS2" s="104"/>
      <c r="CRT2" s="103"/>
      <c r="CRU2" s="104"/>
      <c r="CRV2" s="103"/>
      <c r="CRW2" s="104"/>
      <c r="CRX2" s="103"/>
      <c r="CRY2" s="104"/>
      <c r="CRZ2" s="103"/>
      <c r="CSA2" s="104"/>
      <c r="CSB2" s="103"/>
      <c r="CSC2" s="104"/>
      <c r="CSD2" s="103"/>
      <c r="CSE2" s="104"/>
      <c r="CSF2" s="103"/>
      <c r="CSG2" s="104"/>
      <c r="CSH2" s="103"/>
      <c r="CSI2" s="104"/>
      <c r="CSJ2" s="103"/>
      <c r="CSK2" s="104"/>
      <c r="CSL2" s="103"/>
      <c r="CSM2" s="104"/>
      <c r="CSN2" s="103"/>
      <c r="CSO2" s="104"/>
      <c r="CSP2" s="103"/>
      <c r="CSQ2" s="104"/>
      <c r="CSR2" s="103"/>
      <c r="CSS2" s="104"/>
      <c r="CST2" s="103"/>
      <c r="CSU2" s="104"/>
      <c r="CSV2" s="103"/>
      <c r="CSW2" s="104"/>
      <c r="CSX2" s="103"/>
      <c r="CSY2" s="104"/>
      <c r="CSZ2" s="103"/>
      <c r="CTA2" s="104"/>
      <c r="CTB2" s="103"/>
      <c r="CTC2" s="104"/>
      <c r="CTD2" s="103"/>
      <c r="CTE2" s="104"/>
      <c r="CTF2" s="103"/>
      <c r="CTG2" s="104"/>
      <c r="CTH2" s="103"/>
      <c r="CTI2" s="104"/>
      <c r="CTJ2" s="103"/>
      <c r="CTK2" s="104"/>
      <c r="CTL2" s="103"/>
      <c r="CTM2" s="104"/>
      <c r="CTN2" s="103"/>
      <c r="CTO2" s="104"/>
      <c r="CTP2" s="103"/>
      <c r="CTQ2" s="104"/>
      <c r="CTR2" s="103"/>
      <c r="CTS2" s="104"/>
      <c r="CTT2" s="103"/>
      <c r="CTU2" s="104"/>
      <c r="CTV2" s="103"/>
      <c r="CTW2" s="104"/>
      <c r="CTX2" s="103"/>
      <c r="CTY2" s="104"/>
      <c r="CTZ2" s="103"/>
      <c r="CUA2" s="104"/>
      <c r="CUB2" s="103"/>
      <c r="CUC2" s="104"/>
      <c r="CUD2" s="103"/>
      <c r="CUE2" s="104"/>
      <c r="CUF2" s="103"/>
      <c r="CUG2" s="104"/>
      <c r="CUH2" s="103"/>
      <c r="CUI2" s="104"/>
      <c r="CUJ2" s="103"/>
      <c r="CUK2" s="104"/>
      <c r="CUL2" s="103"/>
      <c r="CUM2" s="104"/>
      <c r="CUN2" s="103"/>
      <c r="CUO2" s="104"/>
      <c r="CUP2" s="103"/>
      <c r="CUQ2" s="104"/>
      <c r="CUR2" s="103"/>
      <c r="CUS2" s="104"/>
      <c r="CUT2" s="103"/>
      <c r="CUU2" s="104"/>
      <c r="CUV2" s="103"/>
      <c r="CUW2" s="104"/>
      <c r="CUX2" s="103"/>
      <c r="CUY2" s="104"/>
      <c r="CUZ2" s="103"/>
      <c r="CVA2" s="104"/>
      <c r="CVB2" s="103"/>
      <c r="CVC2" s="104"/>
      <c r="CVD2" s="103"/>
      <c r="CVE2" s="104"/>
      <c r="CVF2" s="103"/>
      <c r="CVG2" s="104"/>
      <c r="CVH2" s="103"/>
      <c r="CVI2" s="104"/>
      <c r="CVJ2" s="103"/>
      <c r="CVK2" s="104"/>
      <c r="CVL2" s="103"/>
      <c r="CVM2" s="104"/>
      <c r="CVN2" s="103"/>
      <c r="CVO2" s="104"/>
      <c r="CVP2" s="103"/>
      <c r="CVQ2" s="104"/>
      <c r="CVR2" s="103"/>
      <c r="CVS2" s="104"/>
      <c r="CVT2" s="103"/>
      <c r="CVU2" s="104"/>
      <c r="CVV2" s="103"/>
      <c r="CVW2" s="104"/>
      <c r="CVX2" s="103"/>
      <c r="CVY2" s="104"/>
      <c r="CVZ2" s="103"/>
      <c r="CWA2" s="104"/>
      <c r="CWB2" s="103"/>
      <c r="CWC2" s="104"/>
      <c r="CWD2" s="103"/>
      <c r="CWE2" s="104"/>
      <c r="CWF2" s="103"/>
      <c r="CWG2" s="104"/>
      <c r="CWH2" s="103"/>
      <c r="CWI2" s="104"/>
      <c r="CWJ2" s="103"/>
      <c r="CWK2" s="104"/>
      <c r="CWL2" s="103"/>
      <c r="CWM2" s="104"/>
      <c r="CWN2" s="103"/>
      <c r="CWO2" s="104"/>
      <c r="CWP2" s="103"/>
      <c r="CWQ2" s="104"/>
      <c r="CWR2" s="103"/>
      <c r="CWS2" s="104"/>
      <c r="CWT2" s="103"/>
      <c r="CWU2" s="104"/>
      <c r="CWV2" s="103"/>
      <c r="CWW2" s="104"/>
      <c r="CWX2" s="103"/>
      <c r="CWY2" s="104"/>
      <c r="CWZ2" s="103"/>
      <c r="CXA2" s="104"/>
      <c r="CXB2" s="103"/>
      <c r="CXC2" s="104"/>
      <c r="CXD2" s="103"/>
      <c r="CXE2" s="104"/>
      <c r="CXF2" s="103"/>
      <c r="CXG2" s="104"/>
      <c r="CXH2" s="103"/>
      <c r="CXI2" s="104"/>
      <c r="CXJ2" s="103"/>
      <c r="CXK2" s="104"/>
      <c r="CXL2" s="103"/>
      <c r="CXM2" s="104"/>
      <c r="CXN2" s="103"/>
      <c r="CXO2" s="104"/>
      <c r="CXP2" s="103"/>
      <c r="CXQ2" s="104"/>
      <c r="CXR2" s="103"/>
      <c r="CXS2" s="104"/>
      <c r="CXT2" s="103"/>
      <c r="CXU2" s="104"/>
      <c r="CXV2" s="103"/>
      <c r="CXW2" s="104"/>
      <c r="CXX2" s="103"/>
      <c r="CXY2" s="104"/>
      <c r="CXZ2" s="103"/>
      <c r="CYA2" s="104"/>
      <c r="CYB2" s="103"/>
      <c r="CYC2" s="104"/>
      <c r="CYD2" s="103"/>
      <c r="CYE2" s="104"/>
      <c r="CYF2" s="103"/>
      <c r="CYG2" s="104"/>
      <c r="CYH2" s="103"/>
      <c r="CYI2" s="104"/>
      <c r="CYJ2" s="103"/>
      <c r="CYK2" s="104"/>
      <c r="CYL2" s="103"/>
      <c r="CYM2" s="104"/>
      <c r="CYN2" s="103"/>
      <c r="CYO2" s="104"/>
      <c r="CYP2" s="103"/>
      <c r="CYQ2" s="104"/>
      <c r="CYR2" s="103"/>
      <c r="CYS2" s="104"/>
      <c r="CYT2" s="103"/>
      <c r="CYU2" s="104"/>
      <c r="CYV2" s="103"/>
      <c r="CYW2" s="104"/>
      <c r="CYX2" s="103"/>
      <c r="CYY2" s="104"/>
      <c r="CYZ2" s="103"/>
      <c r="CZA2" s="104"/>
      <c r="CZB2" s="103"/>
      <c r="CZC2" s="104"/>
      <c r="CZD2" s="103"/>
      <c r="CZE2" s="104"/>
      <c r="CZF2" s="103"/>
      <c r="CZG2" s="104"/>
      <c r="CZH2" s="103"/>
      <c r="CZI2" s="104"/>
      <c r="CZJ2" s="103"/>
      <c r="CZK2" s="104"/>
      <c r="CZL2" s="103"/>
      <c r="CZM2" s="104"/>
      <c r="CZN2" s="103"/>
      <c r="CZO2" s="104"/>
      <c r="CZP2" s="103"/>
      <c r="CZQ2" s="104"/>
      <c r="CZR2" s="103"/>
      <c r="CZS2" s="104"/>
      <c r="CZT2" s="103"/>
      <c r="CZU2" s="104"/>
      <c r="CZV2" s="103"/>
      <c r="CZW2" s="104"/>
      <c r="CZX2" s="103"/>
      <c r="CZY2" s="104"/>
      <c r="CZZ2" s="103"/>
      <c r="DAA2" s="104"/>
      <c r="DAB2" s="103"/>
      <c r="DAC2" s="104"/>
      <c r="DAD2" s="103"/>
      <c r="DAE2" s="104"/>
      <c r="DAF2" s="103"/>
      <c r="DAG2" s="104"/>
      <c r="DAH2" s="103"/>
      <c r="DAI2" s="104"/>
      <c r="DAJ2" s="103"/>
      <c r="DAK2" s="104"/>
      <c r="DAL2" s="103"/>
      <c r="DAM2" s="104"/>
      <c r="DAN2" s="103"/>
      <c r="DAO2" s="104"/>
      <c r="DAP2" s="103"/>
      <c r="DAQ2" s="104"/>
      <c r="DAR2" s="103"/>
      <c r="DAS2" s="104"/>
      <c r="DAT2" s="103"/>
      <c r="DAU2" s="104"/>
      <c r="DAV2" s="103"/>
      <c r="DAW2" s="104"/>
      <c r="DAX2" s="103"/>
      <c r="DAY2" s="104"/>
      <c r="DAZ2" s="103"/>
      <c r="DBA2" s="104"/>
      <c r="DBB2" s="103"/>
      <c r="DBC2" s="104"/>
      <c r="DBD2" s="103"/>
      <c r="DBE2" s="104"/>
      <c r="DBF2" s="103"/>
      <c r="DBG2" s="104"/>
      <c r="DBH2" s="103"/>
      <c r="DBI2" s="104"/>
      <c r="DBJ2" s="103"/>
      <c r="DBK2" s="104"/>
      <c r="DBL2" s="103"/>
      <c r="DBM2" s="104"/>
      <c r="DBN2" s="103"/>
      <c r="DBO2" s="104"/>
      <c r="DBP2" s="103"/>
      <c r="DBQ2" s="104"/>
      <c r="DBR2" s="103"/>
      <c r="DBS2" s="104"/>
      <c r="DBT2" s="103"/>
      <c r="DBU2" s="104"/>
      <c r="DBV2" s="103"/>
      <c r="DBW2" s="104"/>
      <c r="DBX2" s="103"/>
      <c r="DBY2" s="104"/>
      <c r="DBZ2" s="103"/>
      <c r="DCA2" s="104"/>
      <c r="DCB2" s="103"/>
      <c r="DCC2" s="104"/>
      <c r="DCD2" s="103"/>
      <c r="DCE2" s="104"/>
      <c r="DCF2" s="103"/>
      <c r="DCG2" s="104"/>
      <c r="DCH2" s="103"/>
      <c r="DCI2" s="104"/>
      <c r="DCJ2" s="103"/>
      <c r="DCK2" s="104"/>
      <c r="DCL2" s="103"/>
      <c r="DCM2" s="104"/>
      <c r="DCN2" s="103"/>
      <c r="DCO2" s="104"/>
      <c r="DCP2" s="103"/>
      <c r="DCQ2" s="104"/>
      <c r="DCR2" s="103"/>
      <c r="DCS2" s="104"/>
      <c r="DCT2" s="103"/>
      <c r="DCU2" s="104"/>
      <c r="DCV2" s="103"/>
      <c r="DCW2" s="104"/>
      <c r="DCX2" s="103"/>
      <c r="DCY2" s="104"/>
      <c r="DCZ2" s="103"/>
      <c r="DDA2" s="104"/>
      <c r="DDB2" s="103"/>
      <c r="DDC2" s="104"/>
      <c r="DDD2" s="103"/>
      <c r="DDE2" s="104"/>
      <c r="DDF2" s="103"/>
      <c r="DDG2" s="104"/>
      <c r="DDH2" s="103"/>
      <c r="DDI2" s="104"/>
      <c r="DDJ2" s="103"/>
      <c r="DDK2" s="104"/>
      <c r="DDL2" s="103"/>
      <c r="DDM2" s="104"/>
      <c r="DDN2" s="103"/>
      <c r="DDO2" s="104"/>
      <c r="DDP2" s="103"/>
      <c r="DDQ2" s="104"/>
      <c r="DDR2" s="103"/>
      <c r="DDS2" s="104"/>
      <c r="DDT2" s="103"/>
      <c r="DDU2" s="104"/>
      <c r="DDV2" s="103"/>
      <c r="DDW2" s="104"/>
      <c r="DDX2" s="103"/>
      <c r="DDY2" s="104"/>
      <c r="DDZ2" s="103"/>
      <c r="DEA2" s="104"/>
      <c r="DEB2" s="103"/>
      <c r="DEC2" s="104"/>
      <c r="DED2" s="103"/>
      <c r="DEE2" s="104"/>
      <c r="DEF2" s="103"/>
      <c r="DEG2" s="104"/>
      <c r="DEH2" s="103"/>
      <c r="DEI2" s="104"/>
      <c r="DEJ2" s="103"/>
      <c r="DEK2" s="104"/>
      <c r="DEL2" s="103"/>
      <c r="DEM2" s="104"/>
      <c r="DEN2" s="103"/>
      <c r="DEO2" s="104"/>
      <c r="DEP2" s="103"/>
      <c r="DEQ2" s="104"/>
      <c r="DER2" s="103"/>
      <c r="DES2" s="104"/>
      <c r="DET2" s="103"/>
      <c r="DEU2" s="104"/>
      <c r="DEV2" s="103"/>
      <c r="DEW2" s="104"/>
      <c r="DEX2" s="103"/>
      <c r="DEY2" s="104"/>
      <c r="DEZ2" s="103"/>
      <c r="DFA2" s="104"/>
      <c r="DFB2" s="103"/>
      <c r="DFC2" s="104"/>
      <c r="DFD2" s="103"/>
      <c r="DFE2" s="104"/>
      <c r="DFF2" s="103"/>
      <c r="DFG2" s="104"/>
      <c r="DFH2" s="103"/>
      <c r="DFI2" s="104"/>
      <c r="DFJ2" s="103"/>
      <c r="DFK2" s="104"/>
      <c r="DFL2" s="103"/>
      <c r="DFM2" s="104"/>
      <c r="DFN2" s="103"/>
      <c r="DFO2" s="104"/>
      <c r="DFP2" s="103"/>
      <c r="DFQ2" s="104"/>
      <c r="DFR2" s="103"/>
      <c r="DFS2" s="104"/>
      <c r="DFT2" s="103"/>
      <c r="DFU2" s="104"/>
      <c r="DFV2" s="103"/>
      <c r="DFW2" s="104"/>
      <c r="DFX2" s="103"/>
      <c r="DFY2" s="104"/>
      <c r="DFZ2" s="103"/>
      <c r="DGA2" s="104"/>
      <c r="DGB2" s="103"/>
      <c r="DGC2" s="104"/>
      <c r="DGD2" s="103"/>
      <c r="DGE2" s="104"/>
      <c r="DGF2" s="103"/>
      <c r="DGG2" s="104"/>
      <c r="DGH2" s="103"/>
      <c r="DGI2" s="104"/>
      <c r="DGJ2" s="103"/>
      <c r="DGK2" s="104"/>
      <c r="DGL2" s="103"/>
      <c r="DGM2" s="104"/>
      <c r="DGN2" s="103"/>
      <c r="DGO2" s="104"/>
      <c r="DGP2" s="103"/>
      <c r="DGQ2" s="104"/>
      <c r="DGR2" s="103"/>
      <c r="DGS2" s="104"/>
      <c r="DGT2" s="103"/>
      <c r="DGU2" s="104"/>
      <c r="DGV2" s="103"/>
      <c r="DGW2" s="104"/>
      <c r="DGX2" s="103"/>
      <c r="DGY2" s="104"/>
      <c r="DGZ2" s="103"/>
      <c r="DHA2" s="104"/>
      <c r="DHB2" s="103"/>
      <c r="DHC2" s="104"/>
      <c r="DHD2" s="103"/>
      <c r="DHE2" s="104"/>
      <c r="DHF2" s="103"/>
      <c r="DHG2" s="104"/>
      <c r="DHH2" s="103"/>
      <c r="DHI2" s="104"/>
      <c r="DHJ2" s="103"/>
      <c r="DHK2" s="104"/>
      <c r="DHL2" s="103"/>
      <c r="DHM2" s="104"/>
      <c r="DHN2" s="103"/>
      <c r="DHO2" s="104"/>
      <c r="DHP2" s="103"/>
      <c r="DHQ2" s="104"/>
      <c r="DHR2" s="103"/>
      <c r="DHS2" s="104"/>
      <c r="DHT2" s="103"/>
      <c r="DHU2" s="104"/>
      <c r="DHV2" s="103"/>
      <c r="DHW2" s="104"/>
      <c r="DHX2" s="103"/>
      <c r="DHY2" s="104"/>
      <c r="DHZ2" s="103"/>
      <c r="DIA2" s="104"/>
      <c r="DIB2" s="103"/>
      <c r="DIC2" s="104"/>
      <c r="DID2" s="103"/>
      <c r="DIE2" s="104"/>
      <c r="DIF2" s="103"/>
      <c r="DIG2" s="104"/>
      <c r="DIH2" s="103"/>
      <c r="DII2" s="104"/>
      <c r="DIJ2" s="103"/>
      <c r="DIK2" s="104"/>
      <c r="DIL2" s="103"/>
      <c r="DIM2" s="104"/>
      <c r="DIN2" s="103"/>
      <c r="DIO2" s="104"/>
      <c r="DIP2" s="103"/>
      <c r="DIQ2" s="104"/>
      <c r="DIR2" s="103"/>
      <c r="DIS2" s="104"/>
      <c r="DIT2" s="103"/>
      <c r="DIU2" s="104"/>
      <c r="DIV2" s="103"/>
      <c r="DIW2" s="104"/>
      <c r="DIX2" s="103"/>
      <c r="DIY2" s="104"/>
      <c r="DIZ2" s="103"/>
      <c r="DJA2" s="104"/>
      <c r="DJB2" s="103"/>
      <c r="DJC2" s="104"/>
      <c r="DJD2" s="103"/>
      <c r="DJE2" s="104"/>
      <c r="DJF2" s="103"/>
      <c r="DJG2" s="104"/>
      <c r="DJH2" s="103"/>
      <c r="DJI2" s="104"/>
      <c r="DJJ2" s="103"/>
      <c r="DJK2" s="104"/>
      <c r="DJL2" s="103"/>
      <c r="DJM2" s="104"/>
      <c r="DJN2" s="103"/>
      <c r="DJO2" s="104"/>
      <c r="DJP2" s="103"/>
      <c r="DJQ2" s="104"/>
      <c r="DJR2" s="103"/>
      <c r="DJS2" s="104"/>
      <c r="DJT2" s="103"/>
      <c r="DJU2" s="104"/>
      <c r="DJV2" s="103"/>
      <c r="DJW2" s="104"/>
      <c r="DJX2" s="103"/>
      <c r="DJY2" s="104"/>
      <c r="DJZ2" s="103"/>
      <c r="DKA2" s="104"/>
      <c r="DKB2" s="103"/>
      <c r="DKC2" s="104"/>
      <c r="DKD2" s="103"/>
      <c r="DKE2" s="104"/>
      <c r="DKF2" s="103"/>
      <c r="DKG2" s="104"/>
      <c r="DKH2" s="103"/>
      <c r="DKI2" s="104"/>
      <c r="DKJ2" s="103"/>
      <c r="DKK2" s="104"/>
      <c r="DKL2" s="103"/>
      <c r="DKM2" s="104"/>
      <c r="DKN2" s="103"/>
      <c r="DKO2" s="104"/>
      <c r="DKP2" s="103"/>
      <c r="DKQ2" s="104"/>
      <c r="DKR2" s="103"/>
      <c r="DKS2" s="104"/>
      <c r="DKT2" s="103"/>
      <c r="DKU2" s="104"/>
      <c r="DKV2" s="103"/>
      <c r="DKW2" s="104"/>
      <c r="DKX2" s="103"/>
      <c r="DKY2" s="104"/>
      <c r="DKZ2" s="103"/>
      <c r="DLA2" s="104"/>
      <c r="DLB2" s="103"/>
      <c r="DLC2" s="104"/>
      <c r="DLD2" s="103"/>
      <c r="DLE2" s="104"/>
      <c r="DLF2" s="103"/>
      <c r="DLG2" s="104"/>
      <c r="DLH2" s="103"/>
      <c r="DLI2" s="104"/>
      <c r="DLJ2" s="103"/>
      <c r="DLK2" s="104"/>
      <c r="DLL2" s="103"/>
      <c r="DLM2" s="104"/>
      <c r="DLN2" s="103"/>
      <c r="DLO2" s="104"/>
      <c r="DLP2" s="103"/>
      <c r="DLQ2" s="104"/>
      <c r="DLR2" s="103"/>
      <c r="DLS2" s="104"/>
      <c r="DLT2" s="103"/>
      <c r="DLU2" s="104"/>
      <c r="DLV2" s="103"/>
      <c r="DLW2" s="104"/>
      <c r="DLX2" s="103"/>
      <c r="DLY2" s="104"/>
      <c r="DLZ2" s="103"/>
      <c r="DMA2" s="104"/>
      <c r="DMB2" s="103"/>
      <c r="DMC2" s="104"/>
      <c r="DMD2" s="103"/>
      <c r="DME2" s="104"/>
      <c r="DMF2" s="103"/>
      <c r="DMG2" s="104"/>
      <c r="DMH2" s="103"/>
      <c r="DMI2" s="104"/>
      <c r="DMJ2" s="103"/>
      <c r="DMK2" s="104"/>
      <c r="DML2" s="103"/>
      <c r="DMM2" s="104"/>
      <c r="DMN2" s="103"/>
      <c r="DMO2" s="104"/>
      <c r="DMP2" s="103"/>
      <c r="DMQ2" s="104"/>
      <c r="DMR2" s="103"/>
      <c r="DMS2" s="104"/>
      <c r="DMT2" s="103"/>
      <c r="DMU2" s="104"/>
      <c r="DMV2" s="103"/>
      <c r="DMW2" s="104"/>
      <c r="DMX2" s="103"/>
      <c r="DMY2" s="104"/>
      <c r="DMZ2" s="103"/>
      <c r="DNA2" s="104"/>
      <c r="DNB2" s="103"/>
      <c r="DNC2" s="104"/>
      <c r="DND2" s="103"/>
      <c r="DNE2" s="104"/>
      <c r="DNF2" s="103"/>
      <c r="DNG2" s="104"/>
      <c r="DNH2" s="103"/>
      <c r="DNI2" s="104"/>
      <c r="DNJ2" s="103"/>
      <c r="DNK2" s="104"/>
      <c r="DNL2" s="103"/>
      <c r="DNM2" s="104"/>
      <c r="DNN2" s="103"/>
      <c r="DNO2" s="104"/>
      <c r="DNP2" s="103"/>
      <c r="DNQ2" s="104"/>
      <c r="DNR2" s="103"/>
      <c r="DNS2" s="104"/>
      <c r="DNT2" s="103"/>
      <c r="DNU2" s="104"/>
      <c r="DNV2" s="103"/>
      <c r="DNW2" s="104"/>
      <c r="DNX2" s="103"/>
      <c r="DNY2" s="104"/>
      <c r="DNZ2" s="103"/>
      <c r="DOA2" s="104"/>
      <c r="DOB2" s="103"/>
      <c r="DOC2" s="104"/>
      <c r="DOD2" s="103"/>
      <c r="DOE2" s="104"/>
      <c r="DOF2" s="103"/>
      <c r="DOG2" s="104"/>
      <c r="DOH2" s="103"/>
      <c r="DOI2" s="104"/>
      <c r="DOJ2" s="103"/>
      <c r="DOK2" s="104"/>
      <c r="DOL2" s="103"/>
      <c r="DOM2" s="104"/>
      <c r="DON2" s="103"/>
      <c r="DOO2" s="104"/>
      <c r="DOP2" s="103"/>
      <c r="DOQ2" s="104"/>
      <c r="DOR2" s="103"/>
      <c r="DOS2" s="104"/>
      <c r="DOT2" s="103"/>
      <c r="DOU2" s="104"/>
      <c r="DOV2" s="103"/>
      <c r="DOW2" s="104"/>
      <c r="DOX2" s="103"/>
      <c r="DOY2" s="104"/>
      <c r="DOZ2" s="103"/>
      <c r="DPA2" s="104"/>
      <c r="DPB2" s="103"/>
      <c r="DPC2" s="104"/>
      <c r="DPD2" s="103"/>
      <c r="DPE2" s="104"/>
      <c r="DPF2" s="103"/>
      <c r="DPG2" s="104"/>
      <c r="DPH2" s="103"/>
      <c r="DPI2" s="104"/>
      <c r="DPJ2" s="103"/>
      <c r="DPK2" s="104"/>
      <c r="DPL2" s="103"/>
      <c r="DPM2" s="104"/>
      <c r="DPN2" s="103"/>
      <c r="DPO2" s="104"/>
      <c r="DPP2" s="103"/>
      <c r="DPQ2" s="104"/>
      <c r="DPR2" s="103"/>
      <c r="DPS2" s="104"/>
      <c r="DPT2" s="103"/>
      <c r="DPU2" s="104"/>
      <c r="DPV2" s="103"/>
      <c r="DPW2" s="104"/>
      <c r="DPX2" s="103"/>
      <c r="DPY2" s="104"/>
      <c r="DPZ2" s="103"/>
      <c r="DQA2" s="104"/>
      <c r="DQB2" s="103"/>
      <c r="DQC2" s="104"/>
      <c r="DQD2" s="103"/>
      <c r="DQE2" s="104"/>
      <c r="DQF2" s="103"/>
      <c r="DQG2" s="104"/>
      <c r="DQH2" s="103"/>
      <c r="DQI2" s="104"/>
      <c r="DQJ2" s="103"/>
      <c r="DQK2" s="104"/>
      <c r="DQL2" s="103"/>
      <c r="DQM2" s="104"/>
      <c r="DQN2" s="103"/>
      <c r="DQO2" s="104"/>
      <c r="DQP2" s="103"/>
      <c r="DQQ2" s="104"/>
      <c r="DQR2" s="103"/>
      <c r="DQS2" s="104"/>
      <c r="DQT2" s="103"/>
      <c r="DQU2" s="104"/>
      <c r="DQV2" s="103"/>
      <c r="DQW2" s="104"/>
      <c r="DQX2" s="103"/>
      <c r="DQY2" s="104"/>
      <c r="DQZ2" s="103"/>
      <c r="DRA2" s="104"/>
      <c r="DRB2" s="103"/>
      <c r="DRC2" s="104"/>
      <c r="DRD2" s="103"/>
      <c r="DRE2" s="104"/>
      <c r="DRF2" s="103"/>
      <c r="DRG2" s="104"/>
      <c r="DRH2" s="103"/>
      <c r="DRI2" s="104"/>
      <c r="DRJ2" s="103"/>
      <c r="DRK2" s="104"/>
      <c r="DRL2" s="103"/>
      <c r="DRM2" s="104"/>
      <c r="DRN2" s="103"/>
      <c r="DRO2" s="104"/>
      <c r="DRP2" s="103"/>
      <c r="DRQ2" s="104"/>
      <c r="DRR2" s="103"/>
      <c r="DRS2" s="104"/>
      <c r="DRT2" s="103"/>
      <c r="DRU2" s="104"/>
      <c r="DRV2" s="103"/>
      <c r="DRW2" s="104"/>
      <c r="DRX2" s="103"/>
      <c r="DRY2" s="104"/>
      <c r="DRZ2" s="103"/>
      <c r="DSA2" s="104"/>
      <c r="DSB2" s="103"/>
      <c r="DSC2" s="104"/>
      <c r="DSD2" s="103"/>
      <c r="DSE2" s="104"/>
      <c r="DSF2" s="103"/>
      <c r="DSG2" s="104"/>
      <c r="DSH2" s="103"/>
      <c r="DSI2" s="104"/>
      <c r="DSJ2" s="103"/>
      <c r="DSK2" s="104"/>
      <c r="DSL2" s="103"/>
      <c r="DSM2" s="104"/>
      <c r="DSN2" s="103"/>
      <c r="DSO2" s="104"/>
      <c r="DSP2" s="103"/>
      <c r="DSQ2" s="104"/>
      <c r="DSR2" s="103"/>
      <c r="DSS2" s="104"/>
      <c r="DST2" s="103"/>
      <c r="DSU2" s="104"/>
      <c r="DSV2" s="103"/>
      <c r="DSW2" s="104"/>
      <c r="DSX2" s="103"/>
      <c r="DSY2" s="104"/>
      <c r="DSZ2" s="103"/>
      <c r="DTA2" s="104"/>
      <c r="DTB2" s="103"/>
      <c r="DTC2" s="104"/>
      <c r="DTD2" s="103"/>
      <c r="DTE2" s="104"/>
      <c r="DTF2" s="103"/>
      <c r="DTG2" s="104"/>
      <c r="DTH2" s="103"/>
      <c r="DTI2" s="104"/>
      <c r="DTJ2" s="103"/>
      <c r="DTK2" s="104"/>
      <c r="DTL2" s="103"/>
      <c r="DTM2" s="104"/>
      <c r="DTN2" s="103"/>
      <c r="DTO2" s="104"/>
      <c r="DTP2" s="103"/>
      <c r="DTQ2" s="104"/>
      <c r="DTR2" s="103"/>
      <c r="DTS2" s="104"/>
      <c r="DTT2" s="103"/>
      <c r="DTU2" s="104"/>
      <c r="DTV2" s="103"/>
      <c r="DTW2" s="104"/>
      <c r="DTX2" s="103"/>
      <c r="DTY2" s="104"/>
      <c r="DTZ2" s="103"/>
      <c r="DUA2" s="104"/>
      <c r="DUB2" s="103"/>
      <c r="DUC2" s="104"/>
      <c r="DUD2" s="103"/>
      <c r="DUE2" s="104"/>
      <c r="DUF2" s="103"/>
      <c r="DUG2" s="104"/>
      <c r="DUH2" s="103"/>
      <c r="DUI2" s="104"/>
      <c r="DUJ2" s="103"/>
      <c r="DUK2" s="104"/>
      <c r="DUL2" s="103"/>
      <c r="DUM2" s="104"/>
      <c r="DUN2" s="103"/>
      <c r="DUO2" s="104"/>
      <c r="DUP2" s="103"/>
      <c r="DUQ2" s="104"/>
      <c r="DUR2" s="103"/>
      <c r="DUS2" s="104"/>
      <c r="DUT2" s="103"/>
      <c r="DUU2" s="104"/>
      <c r="DUV2" s="103"/>
      <c r="DUW2" s="104"/>
      <c r="DUX2" s="103"/>
      <c r="DUY2" s="104"/>
      <c r="DUZ2" s="103"/>
      <c r="DVA2" s="104"/>
      <c r="DVB2" s="103"/>
      <c r="DVC2" s="104"/>
      <c r="DVD2" s="103"/>
      <c r="DVE2" s="104"/>
      <c r="DVF2" s="103"/>
      <c r="DVG2" s="104"/>
      <c r="DVH2" s="103"/>
      <c r="DVI2" s="104"/>
      <c r="DVJ2" s="103"/>
      <c r="DVK2" s="104"/>
      <c r="DVL2" s="103"/>
      <c r="DVM2" s="104"/>
      <c r="DVN2" s="103"/>
      <c r="DVO2" s="104"/>
      <c r="DVP2" s="103"/>
      <c r="DVQ2" s="104"/>
      <c r="DVR2" s="103"/>
      <c r="DVS2" s="104"/>
      <c r="DVT2" s="103"/>
      <c r="DVU2" s="104"/>
      <c r="DVV2" s="103"/>
      <c r="DVW2" s="104"/>
      <c r="DVX2" s="103"/>
      <c r="DVY2" s="104"/>
      <c r="DVZ2" s="103"/>
      <c r="DWA2" s="104"/>
      <c r="DWB2" s="103"/>
      <c r="DWC2" s="104"/>
      <c r="DWD2" s="103"/>
      <c r="DWE2" s="104"/>
      <c r="DWF2" s="103"/>
      <c r="DWG2" s="104"/>
      <c r="DWH2" s="103"/>
      <c r="DWI2" s="104"/>
      <c r="DWJ2" s="103"/>
      <c r="DWK2" s="104"/>
      <c r="DWL2" s="103"/>
      <c r="DWM2" s="104"/>
      <c r="DWN2" s="103"/>
      <c r="DWO2" s="104"/>
      <c r="DWP2" s="103"/>
      <c r="DWQ2" s="104"/>
      <c r="DWR2" s="103"/>
      <c r="DWS2" s="104"/>
      <c r="DWT2" s="103"/>
      <c r="DWU2" s="104"/>
      <c r="DWV2" s="103"/>
      <c r="DWW2" s="104"/>
      <c r="DWX2" s="103"/>
      <c r="DWY2" s="104"/>
      <c r="DWZ2" s="103"/>
      <c r="DXA2" s="104"/>
      <c r="DXB2" s="103"/>
      <c r="DXC2" s="104"/>
      <c r="DXD2" s="103"/>
      <c r="DXE2" s="104"/>
      <c r="DXF2" s="103"/>
      <c r="DXG2" s="104"/>
      <c r="DXH2" s="103"/>
      <c r="DXI2" s="104"/>
      <c r="DXJ2" s="103"/>
      <c r="DXK2" s="104"/>
      <c r="DXL2" s="103"/>
      <c r="DXM2" s="104"/>
      <c r="DXN2" s="103"/>
      <c r="DXO2" s="104"/>
      <c r="DXP2" s="103"/>
      <c r="DXQ2" s="104"/>
      <c r="DXR2" s="103"/>
      <c r="DXS2" s="104"/>
      <c r="DXT2" s="103"/>
      <c r="DXU2" s="104"/>
      <c r="DXV2" s="103"/>
      <c r="DXW2" s="104"/>
      <c r="DXX2" s="103"/>
      <c r="DXY2" s="104"/>
      <c r="DXZ2" s="103"/>
      <c r="DYA2" s="104"/>
      <c r="DYB2" s="103"/>
      <c r="DYC2" s="104"/>
      <c r="DYD2" s="103"/>
      <c r="DYE2" s="104"/>
      <c r="DYF2" s="103"/>
      <c r="DYG2" s="104"/>
      <c r="DYH2" s="103"/>
      <c r="DYI2" s="104"/>
      <c r="DYJ2" s="103"/>
      <c r="DYK2" s="104"/>
      <c r="DYL2" s="103"/>
      <c r="DYM2" s="104"/>
      <c r="DYN2" s="103"/>
      <c r="DYO2" s="104"/>
      <c r="DYP2" s="103"/>
      <c r="DYQ2" s="104"/>
      <c r="DYR2" s="103"/>
      <c r="DYS2" s="104"/>
      <c r="DYT2" s="103"/>
      <c r="DYU2" s="104"/>
      <c r="DYV2" s="103"/>
      <c r="DYW2" s="104"/>
      <c r="DYX2" s="103"/>
      <c r="DYY2" s="104"/>
      <c r="DYZ2" s="103"/>
      <c r="DZA2" s="104"/>
      <c r="DZB2" s="103"/>
      <c r="DZC2" s="104"/>
      <c r="DZD2" s="103"/>
      <c r="DZE2" s="104"/>
      <c r="DZF2" s="103"/>
      <c r="DZG2" s="104"/>
      <c r="DZH2" s="103"/>
      <c r="DZI2" s="104"/>
      <c r="DZJ2" s="103"/>
      <c r="DZK2" s="104"/>
      <c r="DZL2" s="103"/>
      <c r="DZM2" s="104"/>
      <c r="DZN2" s="103"/>
      <c r="DZO2" s="104"/>
      <c r="DZP2" s="103"/>
      <c r="DZQ2" s="104"/>
      <c r="DZR2" s="103"/>
      <c r="DZS2" s="104"/>
      <c r="DZT2" s="103"/>
      <c r="DZU2" s="104"/>
      <c r="DZV2" s="103"/>
      <c r="DZW2" s="104"/>
      <c r="DZX2" s="103"/>
      <c r="DZY2" s="104"/>
      <c r="DZZ2" s="103"/>
      <c r="EAA2" s="104"/>
      <c r="EAB2" s="103"/>
      <c r="EAC2" s="104"/>
      <c r="EAD2" s="103"/>
      <c r="EAE2" s="104"/>
      <c r="EAF2" s="103"/>
      <c r="EAG2" s="104"/>
      <c r="EAH2" s="103"/>
      <c r="EAI2" s="104"/>
      <c r="EAJ2" s="103"/>
      <c r="EAK2" s="104"/>
      <c r="EAL2" s="103"/>
      <c r="EAM2" s="104"/>
      <c r="EAN2" s="103"/>
      <c r="EAO2" s="104"/>
      <c r="EAP2" s="103"/>
      <c r="EAQ2" s="104"/>
      <c r="EAR2" s="103"/>
      <c r="EAS2" s="104"/>
      <c r="EAT2" s="103"/>
      <c r="EAU2" s="104"/>
      <c r="EAV2" s="103"/>
      <c r="EAW2" s="104"/>
      <c r="EAX2" s="103"/>
      <c r="EAY2" s="104"/>
      <c r="EAZ2" s="103"/>
      <c r="EBA2" s="104"/>
      <c r="EBB2" s="103"/>
      <c r="EBC2" s="104"/>
      <c r="EBD2" s="103"/>
      <c r="EBE2" s="104"/>
      <c r="EBF2" s="103"/>
      <c r="EBG2" s="104"/>
      <c r="EBH2" s="103"/>
      <c r="EBI2" s="104"/>
      <c r="EBJ2" s="103"/>
      <c r="EBK2" s="104"/>
      <c r="EBL2" s="103"/>
      <c r="EBM2" s="104"/>
      <c r="EBN2" s="103"/>
      <c r="EBO2" s="104"/>
      <c r="EBP2" s="103"/>
      <c r="EBQ2" s="104"/>
      <c r="EBR2" s="103"/>
      <c r="EBS2" s="104"/>
      <c r="EBT2" s="103"/>
      <c r="EBU2" s="104"/>
      <c r="EBV2" s="103"/>
      <c r="EBW2" s="104"/>
      <c r="EBX2" s="103"/>
      <c r="EBY2" s="104"/>
      <c r="EBZ2" s="103"/>
      <c r="ECA2" s="104"/>
      <c r="ECB2" s="103"/>
      <c r="ECC2" s="104"/>
      <c r="ECD2" s="103"/>
      <c r="ECE2" s="104"/>
      <c r="ECF2" s="103"/>
      <c r="ECG2" s="104"/>
      <c r="ECH2" s="103"/>
      <c r="ECI2" s="104"/>
      <c r="ECJ2" s="103"/>
      <c r="ECK2" s="104"/>
      <c r="ECL2" s="103"/>
      <c r="ECM2" s="104"/>
      <c r="ECN2" s="103"/>
      <c r="ECO2" s="104"/>
      <c r="ECP2" s="103"/>
      <c r="ECQ2" s="104"/>
      <c r="ECR2" s="103"/>
      <c r="ECS2" s="104"/>
      <c r="ECT2" s="103"/>
      <c r="ECU2" s="104"/>
      <c r="ECV2" s="103"/>
      <c r="ECW2" s="104"/>
      <c r="ECX2" s="103"/>
      <c r="ECY2" s="104"/>
      <c r="ECZ2" s="103"/>
      <c r="EDA2" s="104"/>
      <c r="EDB2" s="103"/>
      <c r="EDC2" s="104"/>
      <c r="EDD2" s="103"/>
      <c r="EDE2" s="104"/>
      <c r="EDF2" s="103"/>
      <c r="EDG2" s="104"/>
      <c r="EDH2" s="103"/>
      <c r="EDI2" s="104"/>
      <c r="EDJ2" s="103"/>
      <c r="EDK2" s="104"/>
      <c r="EDL2" s="103"/>
      <c r="EDM2" s="104"/>
      <c r="EDN2" s="103"/>
      <c r="EDO2" s="104"/>
      <c r="EDP2" s="103"/>
      <c r="EDQ2" s="104"/>
      <c r="EDR2" s="103"/>
      <c r="EDS2" s="104"/>
      <c r="EDT2" s="103"/>
      <c r="EDU2" s="104"/>
      <c r="EDV2" s="103"/>
      <c r="EDW2" s="104"/>
      <c r="EDX2" s="103"/>
      <c r="EDY2" s="104"/>
      <c r="EDZ2" s="103"/>
      <c r="EEA2" s="104"/>
      <c r="EEB2" s="103"/>
      <c r="EEC2" s="104"/>
      <c r="EED2" s="103"/>
      <c r="EEE2" s="104"/>
      <c r="EEF2" s="103"/>
      <c r="EEG2" s="104"/>
      <c r="EEH2" s="103"/>
      <c r="EEI2" s="104"/>
      <c r="EEJ2" s="103"/>
      <c r="EEK2" s="104"/>
      <c r="EEL2" s="103"/>
      <c r="EEM2" s="104"/>
      <c r="EEN2" s="103"/>
      <c r="EEO2" s="104"/>
      <c r="EEP2" s="103"/>
      <c r="EEQ2" s="104"/>
      <c r="EER2" s="103"/>
      <c r="EES2" s="104"/>
      <c r="EET2" s="103"/>
      <c r="EEU2" s="104"/>
      <c r="EEV2" s="103"/>
      <c r="EEW2" s="104"/>
      <c r="EEX2" s="103"/>
      <c r="EEY2" s="104"/>
      <c r="EEZ2" s="103"/>
      <c r="EFA2" s="104"/>
      <c r="EFB2" s="103"/>
      <c r="EFC2" s="104"/>
      <c r="EFD2" s="103"/>
      <c r="EFE2" s="104"/>
      <c r="EFF2" s="103"/>
      <c r="EFG2" s="104"/>
      <c r="EFH2" s="103"/>
      <c r="EFI2" s="104"/>
      <c r="EFJ2" s="103"/>
      <c r="EFK2" s="104"/>
      <c r="EFL2" s="103"/>
      <c r="EFM2" s="104"/>
      <c r="EFN2" s="103"/>
      <c r="EFO2" s="104"/>
      <c r="EFP2" s="103"/>
      <c r="EFQ2" s="104"/>
      <c r="EFR2" s="103"/>
      <c r="EFS2" s="104"/>
      <c r="EFT2" s="103"/>
      <c r="EFU2" s="104"/>
      <c r="EFV2" s="103"/>
      <c r="EFW2" s="104"/>
      <c r="EFX2" s="103"/>
      <c r="EFY2" s="104"/>
      <c r="EFZ2" s="103"/>
      <c r="EGA2" s="104"/>
      <c r="EGB2" s="103"/>
      <c r="EGC2" s="104"/>
      <c r="EGD2" s="103"/>
      <c r="EGE2" s="104"/>
      <c r="EGF2" s="103"/>
      <c r="EGG2" s="104"/>
      <c r="EGH2" s="103"/>
      <c r="EGI2" s="104"/>
      <c r="EGJ2" s="103"/>
      <c r="EGK2" s="104"/>
      <c r="EGL2" s="103"/>
      <c r="EGM2" s="104"/>
      <c r="EGN2" s="103"/>
      <c r="EGO2" s="104"/>
      <c r="EGP2" s="103"/>
      <c r="EGQ2" s="104"/>
      <c r="EGR2" s="103"/>
      <c r="EGS2" s="104"/>
      <c r="EGT2" s="103"/>
      <c r="EGU2" s="104"/>
      <c r="EGV2" s="103"/>
      <c r="EGW2" s="104"/>
      <c r="EGX2" s="103"/>
      <c r="EGY2" s="104"/>
      <c r="EGZ2" s="103"/>
      <c r="EHA2" s="104"/>
      <c r="EHB2" s="103"/>
      <c r="EHC2" s="104"/>
      <c r="EHD2" s="103"/>
      <c r="EHE2" s="104"/>
      <c r="EHF2" s="103"/>
      <c r="EHG2" s="104"/>
      <c r="EHH2" s="103"/>
      <c r="EHI2" s="104"/>
      <c r="EHJ2" s="103"/>
      <c r="EHK2" s="104"/>
      <c r="EHL2" s="103"/>
      <c r="EHM2" s="104"/>
      <c r="EHN2" s="103"/>
      <c r="EHO2" s="104"/>
      <c r="EHP2" s="103"/>
      <c r="EHQ2" s="104"/>
      <c r="EHR2" s="103"/>
      <c r="EHS2" s="104"/>
      <c r="EHT2" s="103"/>
      <c r="EHU2" s="104"/>
      <c r="EHV2" s="103"/>
      <c r="EHW2" s="104"/>
      <c r="EHX2" s="103"/>
      <c r="EHY2" s="104"/>
      <c r="EHZ2" s="103"/>
      <c r="EIA2" s="104"/>
      <c r="EIB2" s="103"/>
      <c r="EIC2" s="104"/>
      <c r="EID2" s="103"/>
      <c r="EIE2" s="104"/>
      <c r="EIF2" s="103"/>
      <c r="EIG2" s="104"/>
      <c r="EIH2" s="103"/>
      <c r="EII2" s="104"/>
      <c r="EIJ2" s="103"/>
      <c r="EIK2" s="104"/>
      <c r="EIL2" s="103"/>
      <c r="EIM2" s="104"/>
      <c r="EIN2" s="103"/>
      <c r="EIO2" s="104"/>
      <c r="EIP2" s="103"/>
      <c r="EIQ2" s="104"/>
      <c r="EIR2" s="103"/>
      <c r="EIS2" s="104"/>
      <c r="EIT2" s="103"/>
      <c r="EIU2" s="104"/>
      <c r="EIV2" s="103"/>
      <c r="EIW2" s="104"/>
      <c r="EIX2" s="103"/>
      <c r="EIY2" s="104"/>
      <c r="EIZ2" s="103"/>
      <c r="EJA2" s="104"/>
      <c r="EJB2" s="103"/>
      <c r="EJC2" s="104"/>
      <c r="EJD2" s="103"/>
      <c r="EJE2" s="104"/>
      <c r="EJF2" s="103"/>
      <c r="EJG2" s="104"/>
      <c r="EJH2" s="103"/>
      <c r="EJI2" s="104"/>
      <c r="EJJ2" s="103"/>
      <c r="EJK2" s="104"/>
      <c r="EJL2" s="103"/>
      <c r="EJM2" s="104"/>
      <c r="EJN2" s="103"/>
      <c r="EJO2" s="104"/>
      <c r="EJP2" s="103"/>
      <c r="EJQ2" s="104"/>
      <c r="EJR2" s="103"/>
      <c r="EJS2" s="104"/>
      <c r="EJT2" s="103"/>
      <c r="EJU2" s="104"/>
      <c r="EJV2" s="103"/>
      <c r="EJW2" s="104"/>
      <c r="EJX2" s="103"/>
      <c r="EJY2" s="104"/>
      <c r="EJZ2" s="103"/>
      <c r="EKA2" s="104"/>
      <c r="EKB2" s="103"/>
      <c r="EKC2" s="104"/>
      <c r="EKD2" s="103"/>
      <c r="EKE2" s="104"/>
      <c r="EKF2" s="103"/>
      <c r="EKG2" s="104"/>
      <c r="EKH2" s="103"/>
      <c r="EKI2" s="104"/>
      <c r="EKJ2" s="103"/>
      <c r="EKK2" s="104"/>
      <c r="EKL2" s="103"/>
      <c r="EKM2" s="104"/>
      <c r="EKN2" s="103"/>
      <c r="EKO2" s="104"/>
      <c r="EKP2" s="103"/>
      <c r="EKQ2" s="104"/>
      <c r="EKR2" s="103"/>
      <c r="EKS2" s="104"/>
      <c r="EKT2" s="103"/>
      <c r="EKU2" s="104"/>
      <c r="EKV2" s="103"/>
      <c r="EKW2" s="104"/>
      <c r="EKX2" s="103"/>
      <c r="EKY2" s="104"/>
      <c r="EKZ2" s="103"/>
      <c r="ELA2" s="104"/>
      <c r="ELB2" s="103"/>
      <c r="ELC2" s="104"/>
      <c r="ELD2" s="103"/>
      <c r="ELE2" s="104"/>
      <c r="ELF2" s="103"/>
      <c r="ELG2" s="104"/>
      <c r="ELH2" s="103"/>
      <c r="ELI2" s="104"/>
      <c r="ELJ2" s="103"/>
      <c r="ELK2" s="104"/>
      <c r="ELL2" s="103"/>
      <c r="ELM2" s="104"/>
      <c r="ELN2" s="103"/>
      <c r="ELO2" s="104"/>
      <c r="ELP2" s="103"/>
      <c r="ELQ2" s="104"/>
      <c r="ELR2" s="103"/>
      <c r="ELS2" s="104"/>
      <c r="ELT2" s="103"/>
      <c r="ELU2" s="104"/>
      <c r="ELV2" s="103"/>
      <c r="ELW2" s="104"/>
      <c r="ELX2" s="103"/>
      <c r="ELY2" s="104"/>
      <c r="ELZ2" s="103"/>
      <c r="EMA2" s="104"/>
      <c r="EMB2" s="103"/>
      <c r="EMC2" s="104"/>
      <c r="EMD2" s="103"/>
      <c r="EME2" s="104"/>
      <c r="EMF2" s="103"/>
      <c r="EMG2" s="104"/>
      <c r="EMH2" s="103"/>
      <c r="EMI2" s="104"/>
      <c r="EMJ2" s="103"/>
      <c r="EMK2" s="104"/>
      <c r="EML2" s="103"/>
      <c r="EMM2" s="104"/>
      <c r="EMN2" s="103"/>
      <c r="EMO2" s="104"/>
      <c r="EMP2" s="103"/>
      <c r="EMQ2" s="104"/>
      <c r="EMR2" s="103"/>
      <c r="EMS2" s="104"/>
      <c r="EMT2" s="103"/>
      <c r="EMU2" s="104"/>
      <c r="EMV2" s="103"/>
      <c r="EMW2" s="104"/>
      <c r="EMX2" s="103"/>
      <c r="EMY2" s="104"/>
      <c r="EMZ2" s="103"/>
      <c r="ENA2" s="104"/>
      <c r="ENB2" s="103"/>
      <c r="ENC2" s="104"/>
      <c r="END2" s="103"/>
      <c r="ENE2" s="104"/>
      <c r="ENF2" s="103"/>
      <c r="ENG2" s="104"/>
      <c r="ENH2" s="103"/>
      <c r="ENI2" s="104"/>
      <c r="ENJ2" s="103"/>
      <c r="ENK2" s="104"/>
      <c r="ENL2" s="103"/>
      <c r="ENM2" s="104"/>
      <c r="ENN2" s="103"/>
      <c r="ENO2" s="104"/>
      <c r="ENP2" s="103"/>
      <c r="ENQ2" s="104"/>
      <c r="ENR2" s="103"/>
      <c r="ENS2" s="104"/>
      <c r="ENT2" s="103"/>
      <c r="ENU2" s="104"/>
      <c r="ENV2" s="103"/>
      <c r="ENW2" s="104"/>
      <c r="ENX2" s="103"/>
      <c r="ENY2" s="104"/>
      <c r="ENZ2" s="103"/>
      <c r="EOA2" s="104"/>
      <c r="EOB2" s="103"/>
      <c r="EOC2" s="104"/>
      <c r="EOD2" s="103"/>
      <c r="EOE2" s="104"/>
      <c r="EOF2" s="103"/>
      <c r="EOG2" s="104"/>
      <c r="EOH2" s="103"/>
      <c r="EOI2" s="104"/>
      <c r="EOJ2" s="103"/>
      <c r="EOK2" s="104"/>
      <c r="EOL2" s="103"/>
      <c r="EOM2" s="104"/>
      <c r="EON2" s="103"/>
      <c r="EOO2" s="104"/>
      <c r="EOP2" s="103"/>
      <c r="EOQ2" s="104"/>
      <c r="EOR2" s="103"/>
      <c r="EOS2" s="104"/>
      <c r="EOT2" s="103"/>
      <c r="EOU2" s="104"/>
      <c r="EOV2" s="103"/>
      <c r="EOW2" s="104"/>
      <c r="EOX2" s="103"/>
      <c r="EOY2" s="104"/>
      <c r="EOZ2" s="103"/>
      <c r="EPA2" s="104"/>
      <c r="EPB2" s="103"/>
      <c r="EPC2" s="104"/>
      <c r="EPD2" s="103"/>
      <c r="EPE2" s="104"/>
      <c r="EPF2" s="103"/>
      <c r="EPG2" s="104"/>
      <c r="EPH2" s="103"/>
      <c r="EPI2" s="104"/>
      <c r="EPJ2" s="103"/>
      <c r="EPK2" s="104"/>
      <c r="EPL2" s="103"/>
      <c r="EPM2" s="104"/>
      <c r="EPN2" s="103"/>
      <c r="EPO2" s="104"/>
      <c r="EPP2" s="103"/>
      <c r="EPQ2" s="104"/>
      <c r="EPR2" s="103"/>
      <c r="EPS2" s="104"/>
      <c r="EPT2" s="103"/>
      <c r="EPU2" s="104"/>
      <c r="EPV2" s="103"/>
      <c r="EPW2" s="104"/>
      <c r="EPX2" s="103"/>
      <c r="EPY2" s="104"/>
      <c r="EPZ2" s="103"/>
      <c r="EQA2" s="104"/>
      <c r="EQB2" s="103"/>
      <c r="EQC2" s="104"/>
      <c r="EQD2" s="103"/>
      <c r="EQE2" s="104"/>
      <c r="EQF2" s="103"/>
      <c r="EQG2" s="104"/>
      <c r="EQH2" s="103"/>
      <c r="EQI2" s="104"/>
      <c r="EQJ2" s="103"/>
      <c r="EQK2" s="104"/>
      <c r="EQL2" s="103"/>
      <c r="EQM2" s="104"/>
      <c r="EQN2" s="103"/>
      <c r="EQO2" s="104"/>
      <c r="EQP2" s="103"/>
      <c r="EQQ2" s="104"/>
      <c r="EQR2" s="103"/>
      <c r="EQS2" s="104"/>
      <c r="EQT2" s="103"/>
      <c r="EQU2" s="104"/>
      <c r="EQV2" s="103"/>
      <c r="EQW2" s="104"/>
      <c r="EQX2" s="103"/>
      <c r="EQY2" s="104"/>
      <c r="EQZ2" s="103"/>
      <c r="ERA2" s="104"/>
      <c r="ERB2" s="103"/>
      <c r="ERC2" s="104"/>
      <c r="ERD2" s="103"/>
      <c r="ERE2" s="104"/>
      <c r="ERF2" s="103"/>
      <c r="ERG2" s="104"/>
      <c r="ERH2" s="103"/>
      <c r="ERI2" s="104"/>
      <c r="ERJ2" s="103"/>
      <c r="ERK2" s="104"/>
      <c r="ERL2" s="103"/>
      <c r="ERM2" s="104"/>
      <c r="ERN2" s="103"/>
      <c r="ERO2" s="104"/>
      <c r="ERP2" s="103"/>
      <c r="ERQ2" s="104"/>
      <c r="ERR2" s="103"/>
      <c r="ERS2" s="104"/>
      <c r="ERT2" s="103"/>
      <c r="ERU2" s="104"/>
      <c r="ERV2" s="103"/>
      <c r="ERW2" s="104"/>
      <c r="ERX2" s="103"/>
      <c r="ERY2" s="104"/>
      <c r="ERZ2" s="103"/>
      <c r="ESA2" s="104"/>
      <c r="ESB2" s="103"/>
      <c r="ESC2" s="104"/>
      <c r="ESD2" s="103"/>
      <c r="ESE2" s="104"/>
      <c r="ESF2" s="103"/>
      <c r="ESG2" s="104"/>
      <c r="ESH2" s="103"/>
      <c r="ESI2" s="104"/>
      <c r="ESJ2" s="103"/>
      <c r="ESK2" s="104"/>
      <c r="ESL2" s="103"/>
      <c r="ESM2" s="104"/>
      <c r="ESN2" s="103"/>
      <c r="ESO2" s="104"/>
      <c r="ESP2" s="103"/>
      <c r="ESQ2" s="104"/>
      <c r="ESR2" s="103"/>
      <c r="ESS2" s="104"/>
      <c r="EST2" s="103"/>
      <c r="ESU2" s="104"/>
      <c r="ESV2" s="103"/>
      <c r="ESW2" s="104"/>
      <c r="ESX2" s="103"/>
      <c r="ESY2" s="104"/>
      <c r="ESZ2" s="103"/>
      <c r="ETA2" s="104"/>
      <c r="ETB2" s="103"/>
      <c r="ETC2" s="104"/>
      <c r="ETD2" s="103"/>
      <c r="ETE2" s="104"/>
      <c r="ETF2" s="103"/>
      <c r="ETG2" s="104"/>
      <c r="ETH2" s="103"/>
      <c r="ETI2" s="104"/>
      <c r="ETJ2" s="103"/>
      <c r="ETK2" s="104"/>
      <c r="ETL2" s="103"/>
      <c r="ETM2" s="104"/>
      <c r="ETN2" s="103"/>
      <c r="ETO2" s="104"/>
      <c r="ETP2" s="103"/>
      <c r="ETQ2" s="104"/>
      <c r="ETR2" s="103"/>
      <c r="ETS2" s="104"/>
      <c r="ETT2" s="103"/>
      <c r="ETU2" s="104"/>
      <c r="ETV2" s="103"/>
      <c r="ETW2" s="104"/>
      <c r="ETX2" s="103"/>
      <c r="ETY2" s="104"/>
      <c r="ETZ2" s="103"/>
      <c r="EUA2" s="104"/>
      <c r="EUB2" s="103"/>
      <c r="EUC2" s="104"/>
      <c r="EUD2" s="103"/>
      <c r="EUE2" s="104"/>
      <c r="EUF2" s="103"/>
      <c r="EUG2" s="104"/>
      <c r="EUH2" s="103"/>
      <c r="EUI2" s="104"/>
      <c r="EUJ2" s="103"/>
      <c r="EUK2" s="104"/>
      <c r="EUL2" s="103"/>
      <c r="EUM2" s="104"/>
      <c r="EUN2" s="103"/>
      <c r="EUO2" s="104"/>
      <c r="EUP2" s="103"/>
      <c r="EUQ2" s="104"/>
      <c r="EUR2" s="103"/>
      <c r="EUS2" s="104"/>
      <c r="EUT2" s="103"/>
      <c r="EUU2" s="104"/>
      <c r="EUV2" s="103"/>
      <c r="EUW2" s="104"/>
      <c r="EUX2" s="103"/>
      <c r="EUY2" s="104"/>
      <c r="EUZ2" s="103"/>
      <c r="EVA2" s="104"/>
      <c r="EVB2" s="103"/>
      <c r="EVC2" s="104"/>
      <c r="EVD2" s="103"/>
      <c r="EVE2" s="104"/>
      <c r="EVF2" s="103"/>
      <c r="EVG2" s="104"/>
      <c r="EVH2" s="103"/>
      <c r="EVI2" s="104"/>
      <c r="EVJ2" s="103"/>
      <c r="EVK2" s="104"/>
      <c r="EVL2" s="103"/>
      <c r="EVM2" s="104"/>
      <c r="EVN2" s="103"/>
      <c r="EVO2" s="104"/>
      <c r="EVP2" s="103"/>
      <c r="EVQ2" s="104"/>
      <c r="EVR2" s="103"/>
      <c r="EVS2" s="104"/>
      <c r="EVT2" s="103"/>
      <c r="EVU2" s="104"/>
      <c r="EVV2" s="103"/>
      <c r="EVW2" s="104"/>
      <c r="EVX2" s="103"/>
      <c r="EVY2" s="104"/>
      <c r="EVZ2" s="103"/>
      <c r="EWA2" s="104"/>
      <c r="EWB2" s="103"/>
      <c r="EWC2" s="104"/>
      <c r="EWD2" s="103"/>
      <c r="EWE2" s="104"/>
      <c r="EWF2" s="103"/>
      <c r="EWG2" s="104"/>
      <c r="EWH2" s="103"/>
      <c r="EWI2" s="104"/>
      <c r="EWJ2" s="103"/>
      <c r="EWK2" s="104"/>
      <c r="EWL2" s="103"/>
      <c r="EWM2" s="104"/>
      <c r="EWN2" s="103"/>
      <c r="EWO2" s="104"/>
      <c r="EWP2" s="103"/>
      <c r="EWQ2" s="104"/>
      <c r="EWR2" s="103"/>
      <c r="EWS2" s="104"/>
      <c r="EWT2" s="103"/>
      <c r="EWU2" s="104"/>
      <c r="EWV2" s="103"/>
      <c r="EWW2" s="104"/>
      <c r="EWX2" s="103"/>
      <c r="EWY2" s="104"/>
      <c r="EWZ2" s="103"/>
      <c r="EXA2" s="104"/>
      <c r="EXB2" s="103"/>
      <c r="EXC2" s="104"/>
      <c r="EXD2" s="103"/>
      <c r="EXE2" s="104"/>
      <c r="EXF2" s="103"/>
      <c r="EXG2" s="104"/>
      <c r="EXH2" s="103"/>
      <c r="EXI2" s="104"/>
      <c r="EXJ2" s="103"/>
      <c r="EXK2" s="104"/>
      <c r="EXL2" s="103"/>
      <c r="EXM2" s="104"/>
      <c r="EXN2" s="103"/>
      <c r="EXO2" s="104"/>
      <c r="EXP2" s="103"/>
      <c r="EXQ2" s="104"/>
      <c r="EXR2" s="103"/>
      <c r="EXS2" s="104"/>
      <c r="EXT2" s="103"/>
      <c r="EXU2" s="104"/>
      <c r="EXV2" s="103"/>
      <c r="EXW2" s="104"/>
      <c r="EXX2" s="103"/>
      <c r="EXY2" s="104"/>
      <c r="EXZ2" s="103"/>
      <c r="EYA2" s="104"/>
      <c r="EYB2" s="103"/>
      <c r="EYC2" s="104"/>
      <c r="EYD2" s="103"/>
      <c r="EYE2" s="104"/>
      <c r="EYF2" s="103"/>
      <c r="EYG2" s="104"/>
      <c r="EYH2" s="103"/>
      <c r="EYI2" s="104"/>
      <c r="EYJ2" s="103"/>
      <c r="EYK2" s="104"/>
      <c r="EYL2" s="103"/>
      <c r="EYM2" s="104"/>
      <c r="EYN2" s="103"/>
      <c r="EYO2" s="104"/>
      <c r="EYP2" s="103"/>
      <c r="EYQ2" s="104"/>
      <c r="EYR2" s="103"/>
      <c r="EYS2" s="104"/>
      <c r="EYT2" s="103"/>
      <c r="EYU2" s="104"/>
      <c r="EYV2" s="103"/>
      <c r="EYW2" s="104"/>
      <c r="EYX2" s="103"/>
      <c r="EYY2" s="104"/>
      <c r="EYZ2" s="103"/>
      <c r="EZA2" s="104"/>
      <c r="EZB2" s="103"/>
      <c r="EZC2" s="104"/>
      <c r="EZD2" s="103"/>
      <c r="EZE2" s="104"/>
      <c r="EZF2" s="103"/>
      <c r="EZG2" s="104"/>
      <c r="EZH2" s="103"/>
      <c r="EZI2" s="104"/>
      <c r="EZJ2" s="103"/>
      <c r="EZK2" s="104"/>
      <c r="EZL2" s="103"/>
      <c r="EZM2" s="104"/>
      <c r="EZN2" s="103"/>
      <c r="EZO2" s="104"/>
      <c r="EZP2" s="103"/>
      <c r="EZQ2" s="104"/>
      <c r="EZR2" s="103"/>
      <c r="EZS2" s="104"/>
      <c r="EZT2" s="103"/>
      <c r="EZU2" s="104"/>
      <c r="EZV2" s="103"/>
      <c r="EZW2" s="104"/>
      <c r="EZX2" s="103"/>
      <c r="EZY2" s="104"/>
      <c r="EZZ2" s="103"/>
      <c r="FAA2" s="104"/>
      <c r="FAB2" s="103"/>
      <c r="FAC2" s="104"/>
      <c r="FAD2" s="103"/>
      <c r="FAE2" s="104"/>
      <c r="FAF2" s="103"/>
      <c r="FAG2" s="104"/>
      <c r="FAH2" s="103"/>
      <c r="FAI2" s="104"/>
      <c r="FAJ2" s="103"/>
      <c r="FAK2" s="104"/>
      <c r="FAL2" s="103"/>
      <c r="FAM2" s="104"/>
      <c r="FAN2" s="103"/>
      <c r="FAO2" s="104"/>
      <c r="FAP2" s="103"/>
      <c r="FAQ2" s="104"/>
      <c r="FAR2" s="103"/>
      <c r="FAS2" s="104"/>
      <c r="FAT2" s="103"/>
      <c r="FAU2" s="104"/>
      <c r="FAV2" s="103"/>
      <c r="FAW2" s="104"/>
      <c r="FAX2" s="103"/>
      <c r="FAY2" s="104"/>
      <c r="FAZ2" s="103"/>
      <c r="FBA2" s="104"/>
      <c r="FBB2" s="103"/>
      <c r="FBC2" s="104"/>
      <c r="FBD2" s="103"/>
      <c r="FBE2" s="104"/>
      <c r="FBF2" s="103"/>
      <c r="FBG2" s="104"/>
      <c r="FBH2" s="103"/>
      <c r="FBI2" s="104"/>
      <c r="FBJ2" s="103"/>
      <c r="FBK2" s="104"/>
      <c r="FBL2" s="103"/>
      <c r="FBM2" s="104"/>
      <c r="FBN2" s="103"/>
      <c r="FBO2" s="104"/>
      <c r="FBP2" s="103"/>
      <c r="FBQ2" s="104"/>
      <c r="FBR2" s="103"/>
      <c r="FBS2" s="104"/>
      <c r="FBT2" s="103"/>
      <c r="FBU2" s="104"/>
      <c r="FBV2" s="103"/>
      <c r="FBW2" s="104"/>
      <c r="FBX2" s="103"/>
      <c r="FBY2" s="104"/>
      <c r="FBZ2" s="103"/>
      <c r="FCA2" s="104"/>
      <c r="FCB2" s="103"/>
      <c r="FCC2" s="104"/>
      <c r="FCD2" s="103"/>
      <c r="FCE2" s="104"/>
      <c r="FCF2" s="103"/>
      <c r="FCG2" s="104"/>
      <c r="FCH2" s="103"/>
      <c r="FCI2" s="104"/>
      <c r="FCJ2" s="103"/>
      <c r="FCK2" s="104"/>
      <c r="FCL2" s="103"/>
      <c r="FCM2" s="104"/>
      <c r="FCN2" s="103"/>
      <c r="FCO2" s="104"/>
      <c r="FCP2" s="103"/>
      <c r="FCQ2" s="104"/>
      <c r="FCR2" s="103"/>
      <c r="FCS2" s="104"/>
      <c r="FCT2" s="103"/>
      <c r="FCU2" s="104"/>
      <c r="FCV2" s="103"/>
      <c r="FCW2" s="104"/>
      <c r="FCX2" s="103"/>
      <c r="FCY2" s="104"/>
      <c r="FCZ2" s="103"/>
      <c r="FDA2" s="104"/>
      <c r="FDB2" s="103"/>
      <c r="FDC2" s="104"/>
      <c r="FDD2" s="103"/>
      <c r="FDE2" s="104"/>
      <c r="FDF2" s="103"/>
      <c r="FDG2" s="104"/>
      <c r="FDH2" s="103"/>
      <c r="FDI2" s="104"/>
      <c r="FDJ2" s="103"/>
      <c r="FDK2" s="104"/>
      <c r="FDL2" s="103"/>
      <c r="FDM2" s="104"/>
      <c r="FDN2" s="103"/>
      <c r="FDO2" s="104"/>
      <c r="FDP2" s="103"/>
      <c r="FDQ2" s="104"/>
      <c r="FDR2" s="103"/>
      <c r="FDS2" s="104"/>
      <c r="FDT2" s="103"/>
      <c r="FDU2" s="104"/>
      <c r="FDV2" s="103"/>
      <c r="FDW2" s="104"/>
      <c r="FDX2" s="103"/>
      <c r="FDY2" s="104"/>
      <c r="FDZ2" s="103"/>
      <c r="FEA2" s="104"/>
      <c r="FEB2" s="103"/>
      <c r="FEC2" s="104"/>
      <c r="FED2" s="103"/>
      <c r="FEE2" s="104"/>
      <c r="FEF2" s="103"/>
      <c r="FEG2" s="104"/>
      <c r="FEH2" s="103"/>
      <c r="FEI2" s="104"/>
      <c r="FEJ2" s="103"/>
      <c r="FEK2" s="104"/>
      <c r="FEL2" s="103"/>
      <c r="FEM2" s="104"/>
      <c r="FEN2" s="103"/>
      <c r="FEO2" s="104"/>
      <c r="FEP2" s="103"/>
      <c r="FEQ2" s="104"/>
      <c r="FER2" s="103"/>
      <c r="FES2" s="104"/>
      <c r="FET2" s="103"/>
      <c r="FEU2" s="104"/>
      <c r="FEV2" s="103"/>
      <c r="FEW2" s="104"/>
      <c r="FEX2" s="103"/>
      <c r="FEY2" s="104"/>
      <c r="FEZ2" s="103"/>
      <c r="FFA2" s="104"/>
      <c r="FFB2" s="103"/>
      <c r="FFC2" s="104"/>
      <c r="FFD2" s="103"/>
      <c r="FFE2" s="104"/>
      <c r="FFF2" s="103"/>
      <c r="FFG2" s="104"/>
      <c r="FFH2" s="103"/>
      <c r="FFI2" s="104"/>
      <c r="FFJ2" s="103"/>
      <c r="FFK2" s="104"/>
      <c r="FFL2" s="103"/>
      <c r="FFM2" s="104"/>
      <c r="FFN2" s="103"/>
      <c r="FFO2" s="104"/>
      <c r="FFP2" s="103"/>
      <c r="FFQ2" s="104"/>
      <c r="FFR2" s="103"/>
      <c r="FFS2" s="104"/>
      <c r="FFT2" s="103"/>
      <c r="FFU2" s="104"/>
      <c r="FFV2" s="103"/>
      <c r="FFW2" s="104"/>
      <c r="FFX2" s="103"/>
      <c r="FFY2" s="104"/>
      <c r="FFZ2" s="103"/>
      <c r="FGA2" s="104"/>
      <c r="FGB2" s="103"/>
      <c r="FGC2" s="104"/>
      <c r="FGD2" s="103"/>
      <c r="FGE2" s="104"/>
      <c r="FGF2" s="103"/>
      <c r="FGG2" s="104"/>
      <c r="FGH2" s="103"/>
      <c r="FGI2" s="104"/>
      <c r="FGJ2" s="103"/>
      <c r="FGK2" s="104"/>
      <c r="FGL2" s="103"/>
      <c r="FGM2" s="104"/>
      <c r="FGN2" s="103"/>
      <c r="FGO2" s="104"/>
      <c r="FGP2" s="103"/>
      <c r="FGQ2" s="104"/>
      <c r="FGR2" s="103"/>
      <c r="FGS2" s="104"/>
      <c r="FGT2" s="103"/>
      <c r="FGU2" s="104"/>
      <c r="FGV2" s="103"/>
      <c r="FGW2" s="104"/>
      <c r="FGX2" s="103"/>
      <c r="FGY2" s="104"/>
      <c r="FGZ2" s="103"/>
      <c r="FHA2" s="104"/>
      <c r="FHB2" s="103"/>
      <c r="FHC2" s="104"/>
      <c r="FHD2" s="103"/>
      <c r="FHE2" s="104"/>
      <c r="FHF2" s="103"/>
      <c r="FHG2" s="104"/>
      <c r="FHH2" s="103"/>
      <c r="FHI2" s="104"/>
      <c r="FHJ2" s="103"/>
      <c r="FHK2" s="104"/>
      <c r="FHL2" s="103"/>
      <c r="FHM2" s="104"/>
      <c r="FHN2" s="103"/>
      <c r="FHO2" s="104"/>
      <c r="FHP2" s="103"/>
      <c r="FHQ2" s="104"/>
      <c r="FHR2" s="103"/>
      <c r="FHS2" s="104"/>
      <c r="FHT2" s="103"/>
      <c r="FHU2" s="104"/>
      <c r="FHV2" s="103"/>
      <c r="FHW2" s="104"/>
      <c r="FHX2" s="103"/>
      <c r="FHY2" s="104"/>
      <c r="FHZ2" s="103"/>
      <c r="FIA2" s="104"/>
      <c r="FIB2" s="103"/>
      <c r="FIC2" s="104"/>
      <c r="FID2" s="103"/>
      <c r="FIE2" s="104"/>
      <c r="FIF2" s="103"/>
      <c r="FIG2" s="104"/>
      <c r="FIH2" s="103"/>
      <c r="FII2" s="104"/>
      <c r="FIJ2" s="103"/>
      <c r="FIK2" s="104"/>
      <c r="FIL2" s="103"/>
      <c r="FIM2" s="104"/>
      <c r="FIN2" s="103"/>
      <c r="FIO2" s="104"/>
      <c r="FIP2" s="103"/>
      <c r="FIQ2" s="104"/>
      <c r="FIR2" s="103"/>
      <c r="FIS2" s="104"/>
      <c r="FIT2" s="103"/>
      <c r="FIU2" s="104"/>
      <c r="FIV2" s="103"/>
      <c r="FIW2" s="104"/>
      <c r="FIX2" s="103"/>
      <c r="FIY2" s="104"/>
      <c r="FIZ2" s="103"/>
      <c r="FJA2" s="104"/>
      <c r="FJB2" s="103"/>
      <c r="FJC2" s="104"/>
      <c r="FJD2" s="103"/>
      <c r="FJE2" s="104"/>
      <c r="FJF2" s="103"/>
      <c r="FJG2" s="104"/>
      <c r="FJH2" s="103"/>
      <c r="FJI2" s="104"/>
      <c r="FJJ2" s="103"/>
      <c r="FJK2" s="104"/>
      <c r="FJL2" s="103"/>
      <c r="FJM2" s="104"/>
      <c r="FJN2" s="103"/>
      <c r="FJO2" s="104"/>
      <c r="FJP2" s="103"/>
      <c r="FJQ2" s="104"/>
      <c r="FJR2" s="103"/>
      <c r="FJS2" s="104"/>
      <c r="FJT2" s="103"/>
      <c r="FJU2" s="104"/>
      <c r="FJV2" s="103"/>
      <c r="FJW2" s="104"/>
      <c r="FJX2" s="103"/>
      <c r="FJY2" s="104"/>
      <c r="FJZ2" s="103"/>
      <c r="FKA2" s="104"/>
      <c r="FKB2" s="103"/>
      <c r="FKC2" s="104"/>
      <c r="FKD2" s="103"/>
      <c r="FKE2" s="104"/>
      <c r="FKF2" s="103"/>
      <c r="FKG2" s="104"/>
      <c r="FKH2" s="103"/>
      <c r="FKI2" s="104"/>
      <c r="FKJ2" s="103"/>
      <c r="FKK2" s="104"/>
      <c r="FKL2" s="103"/>
      <c r="FKM2" s="104"/>
      <c r="FKN2" s="103"/>
      <c r="FKO2" s="104"/>
      <c r="FKP2" s="103"/>
      <c r="FKQ2" s="104"/>
      <c r="FKR2" s="103"/>
      <c r="FKS2" s="104"/>
      <c r="FKT2" s="103"/>
      <c r="FKU2" s="104"/>
      <c r="FKV2" s="103"/>
      <c r="FKW2" s="104"/>
      <c r="FKX2" s="103"/>
      <c r="FKY2" s="104"/>
      <c r="FKZ2" s="103"/>
      <c r="FLA2" s="104"/>
      <c r="FLB2" s="103"/>
      <c r="FLC2" s="104"/>
      <c r="FLD2" s="103"/>
      <c r="FLE2" s="104"/>
      <c r="FLF2" s="103"/>
      <c r="FLG2" s="104"/>
      <c r="FLH2" s="103"/>
      <c r="FLI2" s="104"/>
      <c r="FLJ2" s="103"/>
      <c r="FLK2" s="104"/>
      <c r="FLL2" s="103"/>
      <c r="FLM2" s="104"/>
      <c r="FLN2" s="103"/>
      <c r="FLO2" s="104"/>
      <c r="FLP2" s="103"/>
      <c r="FLQ2" s="104"/>
      <c r="FLR2" s="103"/>
      <c r="FLS2" s="104"/>
      <c r="FLT2" s="103"/>
      <c r="FLU2" s="104"/>
      <c r="FLV2" s="103"/>
      <c r="FLW2" s="104"/>
      <c r="FLX2" s="103"/>
      <c r="FLY2" s="104"/>
      <c r="FLZ2" s="103"/>
      <c r="FMA2" s="104"/>
      <c r="FMB2" s="103"/>
      <c r="FMC2" s="104"/>
      <c r="FMD2" s="103"/>
      <c r="FME2" s="104"/>
      <c r="FMF2" s="103"/>
      <c r="FMG2" s="104"/>
      <c r="FMH2" s="103"/>
      <c r="FMI2" s="104"/>
      <c r="FMJ2" s="103"/>
      <c r="FMK2" s="104"/>
      <c r="FML2" s="103"/>
      <c r="FMM2" s="104"/>
      <c r="FMN2" s="103"/>
      <c r="FMO2" s="104"/>
      <c r="FMP2" s="103"/>
      <c r="FMQ2" s="104"/>
      <c r="FMR2" s="103"/>
      <c r="FMS2" s="104"/>
      <c r="FMT2" s="103"/>
      <c r="FMU2" s="104"/>
      <c r="FMV2" s="103"/>
      <c r="FMW2" s="104"/>
      <c r="FMX2" s="103"/>
      <c r="FMY2" s="104"/>
      <c r="FMZ2" s="103"/>
      <c r="FNA2" s="104"/>
      <c r="FNB2" s="103"/>
      <c r="FNC2" s="104"/>
      <c r="FND2" s="103"/>
      <c r="FNE2" s="104"/>
      <c r="FNF2" s="103"/>
      <c r="FNG2" s="104"/>
      <c r="FNH2" s="103"/>
      <c r="FNI2" s="104"/>
      <c r="FNJ2" s="103"/>
      <c r="FNK2" s="104"/>
      <c r="FNL2" s="103"/>
      <c r="FNM2" s="104"/>
      <c r="FNN2" s="103"/>
      <c r="FNO2" s="104"/>
      <c r="FNP2" s="103"/>
      <c r="FNQ2" s="104"/>
      <c r="FNR2" s="103"/>
      <c r="FNS2" s="104"/>
      <c r="FNT2" s="103"/>
      <c r="FNU2" s="104"/>
      <c r="FNV2" s="103"/>
      <c r="FNW2" s="104"/>
      <c r="FNX2" s="103"/>
      <c r="FNY2" s="104"/>
      <c r="FNZ2" s="103"/>
      <c r="FOA2" s="104"/>
      <c r="FOB2" s="103"/>
      <c r="FOC2" s="104"/>
      <c r="FOD2" s="103"/>
      <c r="FOE2" s="104"/>
      <c r="FOF2" s="103"/>
      <c r="FOG2" s="104"/>
      <c r="FOH2" s="103"/>
      <c r="FOI2" s="104"/>
      <c r="FOJ2" s="103"/>
      <c r="FOK2" s="104"/>
      <c r="FOL2" s="103"/>
      <c r="FOM2" s="104"/>
      <c r="FON2" s="103"/>
      <c r="FOO2" s="104"/>
      <c r="FOP2" s="103"/>
      <c r="FOQ2" s="104"/>
      <c r="FOR2" s="103"/>
      <c r="FOS2" s="104"/>
      <c r="FOT2" s="103"/>
      <c r="FOU2" s="104"/>
      <c r="FOV2" s="103"/>
      <c r="FOW2" s="104"/>
      <c r="FOX2" s="103"/>
      <c r="FOY2" s="104"/>
      <c r="FOZ2" s="103"/>
      <c r="FPA2" s="104"/>
      <c r="FPB2" s="103"/>
      <c r="FPC2" s="104"/>
      <c r="FPD2" s="103"/>
      <c r="FPE2" s="104"/>
      <c r="FPF2" s="103"/>
      <c r="FPG2" s="104"/>
      <c r="FPH2" s="103"/>
      <c r="FPI2" s="104"/>
      <c r="FPJ2" s="103"/>
      <c r="FPK2" s="104"/>
      <c r="FPL2" s="103"/>
      <c r="FPM2" s="104"/>
      <c r="FPN2" s="103"/>
      <c r="FPO2" s="104"/>
      <c r="FPP2" s="103"/>
      <c r="FPQ2" s="104"/>
      <c r="FPR2" s="103"/>
      <c r="FPS2" s="104"/>
      <c r="FPT2" s="103"/>
      <c r="FPU2" s="104"/>
      <c r="FPV2" s="103"/>
      <c r="FPW2" s="104"/>
      <c r="FPX2" s="103"/>
      <c r="FPY2" s="104"/>
      <c r="FPZ2" s="103"/>
      <c r="FQA2" s="104"/>
      <c r="FQB2" s="103"/>
      <c r="FQC2" s="104"/>
      <c r="FQD2" s="103"/>
      <c r="FQE2" s="104"/>
      <c r="FQF2" s="103"/>
      <c r="FQG2" s="104"/>
      <c r="FQH2" s="103"/>
      <c r="FQI2" s="104"/>
      <c r="FQJ2" s="103"/>
      <c r="FQK2" s="104"/>
      <c r="FQL2" s="103"/>
      <c r="FQM2" s="104"/>
      <c r="FQN2" s="103"/>
      <c r="FQO2" s="104"/>
      <c r="FQP2" s="103"/>
      <c r="FQQ2" s="104"/>
      <c r="FQR2" s="103"/>
      <c r="FQS2" s="104"/>
      <c r="FQT2" s="103"/>
      <c r="FQU2" s="104"/>
      <c r="FQV2" s="103"/>
      <c r="FQW2" s="104"/>
      <c r="FQX2" s="103"/>
      <c r="FQY2" s="104"/>
      <c r="FQZ2" s="103"/>
      <c r="FRA2" s="104"/>
      <c r="FRB2" s="103"/>
      <c r="FRC2" s="104"/>
      <c r="FRD2" s="103"/>
      <c r="FRE2" s="104"/>
      <c r="FRF2" s="103"/>
      <c r="FRG2" s="104"/>
      <c r="FRH2" s="103"/>
      <c r="FRI2" s="104"/>
      <c r="FRJ2" s="103"/>
      <c r="FRK2" s="104"/>
      <c r="FRL2" s="103"/>
      <c r="FRM2" s="104"/>
      <c r="FRN2" s="103"/>
      <c r="FRO2" s="104"/>
      <c r="FRP2" s="103"/>
      <c r="FRQ2" s="104"/>
      <c r="FRR2" s="103"/>
      <c r="FRS2" s="104"/>
      <c r="FRT2" s="103"/>
      <c r="FRU2" s="104"/>
      <c r="FRV2" s="103"/>
      <c r="FRW2" s="104"/>
      <c r="FRX2" s="103"/>
      <c r="FRY2" s="104"/>
      <c r="FRZ2" s="103"/>
      <c r="FSA2" s="104"/>
      <c r="FSB2" s="103"/>
      <c r="FSC2" s="104"/>
      <c r="FSD2" s="103"/>
      <c r="FSE2" s="104"/>
      <c r="FSF2" s="103"/>
      <c r="FSG2" s="104"/>
      <c r="FSH2" s="103"/>
      <c r="FSI2" s="104"/>
      <c r="FSJ2" s="103"/>
      <c r="FSK2" s="104"/>
      <c r="FSL2" s="103"/>
      <c r="FSM2" s="104"/>
      <c r="FSN2" s="103"/>
      <c r="FSO2" s="104"/>
      <c r="FSP2" s="103"/>
      <c r="FSQ2" s="104"/>
      <c r="FSR2" s="103"/>
      <c r="FSS2" s="104"/>
      <c r="FST2" s="103"/>
      <c r="FSU2" s="104"/>
      <c r="FSV2" s="103"/>
      <c r="FSW2" s="104"/>
      <c r="FSX2" s="103"/>
      <c r="FSY2" s="104"/>
      <c r="FSZ2" s="103"/>
      <c r="FTA2" s="104"/>
      <c r="FTB2" s="103"/>
      <c r="FTC2" s="104"/>
      <c r="FTD2" s="103"/>
      <c r="FTE2" s="104"/>
      <c r="FTF2" s="103"/>
      <c r="FTG2" s="104"/>
      <c r="FTH2" s="103"/>
      <c r="FTI2" s="104"/>
      <c r="FTJ2" s="103"/>
      <c r="FTK2" s="104"/>
      <c r="FTL2" s="103"/>
      <c r="FTM2" s="104"/>
      <c r="FTN2" s="103"/>
      <c r="FTO2" s="104"/>
      <c r="FTP2" s="103"/>
      <c r="FTQ2" s="104"/>
      <c r="FTR2" s="103"/>
      <c r="FTS2" s="104"/>
      <c r="FTT2" s="103"/>
      <c r="FTU2" s="104"/>
      <c r="FTV2" s="103"/>
      <c r="FTW2" s="104"/>
      <c r="FTX2" s="103"/>
      <c r="FTY2" s="104"/>
      <c r="FTZ2" s="103"/>
      <c r="FUA2" s="104"/>
      <c r="FUB2" s="103"/>
      <c r="FUC2" s="104"/>
      <c r="FUD2" s="103"/>
      <c r="FUE2" s="104"/>
      <c r="FUF2" s="103"/>
      <c r="FUG2" s="104"/>
      <c r="FUH2" s="103"/>
      <c r="FUI2" s="104"/>
      <c r="FUJ2" s="103"/>
      <c r="FUK2" s="104"/>
      <c r="FUL2" s="103"/>
      <c r="FUM2" s="104"/>
      <c r="FUN2" s="103"/>
      <c r="FUO2" s="104"/>
      <c r="FUP2" s="103"/>
      <c r="FUQ2" s="104"/>
      <c r="FUR2" s="103"/>
      <c r="FUS2" s="104"/>
      <c r="FUT2" s="103"/>
      <c r="FUU2" s="104"/>
      <c r="FUV2" s="103"/>
      <c r="FUW2" s="104"/>
      <c r="FUX2" s="103"/>
      <c r="FUY2" s="104"/>
      <c r="FUZ2" s="103"/>
      <c r="FVA2" s="104"/>
      <c r="FVB2" s="103"/>
      <c r="FVC2" s="104"/>
      <c r="FVD2" s="103"/>
      <c r="FVE2" s="104"/>
      <c r="FVF2" s="103"/>
      <c r="FVG2" s="104"/>
      <c r="FVH2" s="103"/>
      <c r="FVI2" s="104"/>
      <c r="FVJ2" s="103"/>
      <c r="FVK2" s="104"/>
      <c r="FVL2" s="103"/>
      <c r="FVM2" s="104"/>
      <c r="FVN2" s="103"/>
      <c r="FVO2" s="104"/>
      <c r="FVP2" s="103"/>
      <c r="FVQ2" s="104"/>
      <c r="FVR2" s="103"/>
      <c r="FVS2" s="104"/>
      <c r="FVT2" s="103"/>
      <c r="FVU2" s="104"/>
      <c r="FVV2" s="103"/>
      <c r="FVW2" s="104"/>
      <c r="FVX2" s="103"/>
      <c r="FVY2" s="104"/>
      <c r="FVZ2" s="103"/>
      <c r="FWA2" s="104"/>
      <c r="FWB2" s="103"/>
      <c r="FWC2" s="104"/>
      <c r="FWD2" s="103"/>
      <c r="FWE2" s="104"/>
      <c r="FWF2" s="103"/>
      <c r="FWG2" s="104"/>
      <c r="FWH2" s="103"/>
      <c r="FWI2" s="104"/>
      <c r="FWJ2" s="103"/>
      <c r="FWK2" s="104"/>
      <c r="FWL2" s="103"/>
      <c r="FWM2" s="104"/>
      <c r="FWN2" s="103"/>
      <c r="FWO2" s="104"/>
      <c r="FWP2" s="103"/>
      <c r="FWQ2" s="104"/>
      <c r="FWR2" s="103"/>
      <c r="FWS2" s="104"/>
      <c r="FWT2" s="103"/>
      <c r="FWU2" s="104"/>
      <c r="FWV2" s="103"/>
      <c r="FWW2" s="104"/>
      <c r="FWX2" s="103"/>
      <c r="FWY2" s="104"/>
      <c r="FWZ2" s="103"/>
      <c r="FXA2" s="104"/>
      <c r="FXB2" s="103"/>
      <c r="FXC2" s="104"/>
      <c r="FXD2" s="103"/>
      <c r="FXE2" s="104"/>
      <c r="FXF2" s="103"/>
      <c r="FXG2" s="104"/>
      <c r="FXH2" s="103"/>
      <c r="FXI2" s="104"/>
      <c r="FXJ2" s="103"/>
      <c r="FXK2" s="104"/>
      <c r="FXL2" s="103"/>
      <c r="FXM2" s="104"/>
      <c r="FXN2" s="103"/>
      <c r="FXO2" s="104"/>
      <c r="FXP2" s="103"/>
      <c r="FXQ2" s="104"/>
      <c r="FXR2" s="103"/>
      <c r="FXS2" s="104"/>
      <c r="FXT2" s="103"/>
      <c r="FXU2" s="104"/>
      <c r="FXV2" s="103"/>
      <c r="FXW2" s="104"/>
      <c r="FXX2" s="103"/>
      <c r="FXY2" s="104"/>
      <c r="FXZ2" s="103"/>
      <c r="FYA2" s="104"/>
      <c r="FYB2" s="103"/>
      <c r="FYC2" s="104"/>
      <c r="FYD2" s="103"/>
      <c r="FYE2" s="104"/>
      <c r="FYF2" s="103"/>
      <c r="FYG2" s="104"/>
      <c r="FYH2" s="103"/>
      <c r="FYI2" s="104"/>
      <c r="FYJ2" s="103"/>
      <c r="FYK2" s="104"/>
      <c r="FYL2" s="103"/>
      <c r="FYM2" s="104"/>
      <c r="FYN2" s="103"/>
      <c r="FYO2" s="104"/>
      <c r="FYP2" s="103"/>
      <c r="FYQ2" s="104"/>
      <c r="FYR2" s="103"/>
      <c r="FYS2" s="104"/>
      <c r="FYT2" s="103"/>
      <c r="FYU2" s="104"/>
      <c r="FYV2" s="103"/>
      <c r="FYW2" s="104"/>
      <c r="FYX2" s="103"/>
      <c r="FYY2" s="104"/>
      <c r="FYZ2" s="103"/>
      <c r="FZA2" s="104"/>
      <c r="FZB2" s="103"/>
      <c r="FZC2" s="104"/>
      <c r="FZD2" s="103"/>
      <c r="FZE2" s="104"/>
      <c r="FZF2" s="103"/>
      <c r="FZG2" s="104"/>
      <c r="FZH2" s="103"/>
      <c r="FZI2" s="104"/>
      <c r="FZJ2" s="103"/>
      <c r="FZK2" s="104"/>
      <c r="FZL2" s="103"/>
      <c r="FZM2" s="104"/>
      <c r="FZN2" s="103"/>
      <c r="FZO2" s="104"/>
      <c r="FZP2" s="103"/>
      <c r="FZQ2" s="104"/>
      <c r="FZR2" s="103"/>
      <c r="FZS2" s="104"/>
      <c r="FZT2" s="103"/>
      <c r="FZU2" s="104"/>
      <c r="FZV2" s="103"/>
      <c r="FZW2" s="104"/>
      <c r="FZX2" s="103"/>
      <c r="FZY2" s="104"/>
      <c r="FZZ2" s="103"/>
      <c r="GAA2" s="104"/>
      <c r="GAB2" s="103"/>
      <c r="GAC2" s="104"/>
      <c r="GAD2" s="103"/>
      <c r="GAE2" s="104"/>
      <c r="GAF2" s="103"/>
      <c r="GAG2" s="104"/>
      <c r="GAH2" s="103"/>
      <c r="GAI2" s="104"/>
      <c r="GAJ2" s="103"/>
      <c r="GAK2" s="104"/>
      <c r="GAL2" s="103"/>
      <c r="GAM2" s="104"/>
      <c r="GAN2" s="103"/>
      <c r="GAO2" s="104"/>
      <c r="GAP2" s="103"/>
      <c r="GAQ2" s="104"/>
      <c r="GAR2" s="103"/>
      <c r="GAS2" s="104"/>
      <c r="GAT2" s="103"/>
      <c r="GAU2" s="104"/>
      <c r="GAV2" s="103"/>
      <c r="GAW2" s="104"/>
      <c r="GAX2" s="103"/>
      <c r="GAY2" s="104"/>
      <c r="GAZ2" s="103"/>
      <c r="GBA2" s="104"/>
      <c r="GBB2" s="103"/>
      <c r="GBC2" s="104"/>
      <c r="GBD2" s="103"/>
      <c r="GBE2" s="104"/>
      <c r="GBF2" s="103"/>
      <c r="GBG2" s="104"/>
      <c r="GBH2" s="103"/>
      <c r="GBI2" s="104"/>
      <c r="GBJ2" s="103"/>
      <c r="GBK2" s="104"/>
      <c r="GBL2" s="103"/>
      <c r="GBM2" s="104"/>
      <c r="GBN2" s="103"/>
      <c r="GBO2" s="104"/>
      <c r="GBP2" s="103"/>
      <c r="GBQ2" s="104"/>
      <c r="GBR2" s="103"/>
      <c r="GBS2" s="104"/>
      <c r="GBT2" s="103"/>
      <c r="GBU2" s="104"/>
      <c r="GBV2" s="103"/>
      <c r="GBW2" s="104"/>
      <c r="GBX2" s="103"/>
      <c r="GBY2" s="104"/>
      <c r="GBZ2" s="103"/>
      <c r="GCA2" s="104"/>
      <c r="GCB2" s="103"/>
      <c r="GCC2" s="104"/>
      <c r="GCD2" s="103"/>
      <c r="GCE2" s="104"/>
      <c r="GCF2" s="103"/>
      <c r="GCG2" s="104"/>
      <c r="GCH2" s="103"/>
      <c r="GCI2" s="104"/>
      <c r="GCJ2" s="103"/>
      <c r="GCK2" s="104"/>
      <c r="GCL2" s="103"/>
      <c r="GCM2" s="104"/>
      <c r="GCN2" s="103"/>
      <c r="GCO2" s="104"/>
      <c r="GCP2" s="103"/>
      <c r="GCQ2" s="104"/>
      <c r="GCR2" s="103"/>
      <c r="GCS2" s="104"/>
      <c r="GCT2" s="103"/>
      <c r="GCU2" s="104"/>
      <c r="GCV2" s="103"/>
      <c r="GCW2" s="104"/>
      <c r="GCX2" s="103"/>
      <c r="GCY2" s="104"/>
      <c r="GCZ2" s="103"/>
      <c r="GDA2" s="104"/>
      <c r="GDB2" s="103"/>
      <c r="GDC2" s="104"/>
      <c r="GDD2" s="103"/>
      <c r="GDE2" s="104"/>
      <c r="GDF2" s="103"/>
      <c r="GDG2" s="104"/>
      <c r="GDH2" s="103"/>
      <c r="GDI2" s="104"/>
      <c r="GDJ2" s="103"/>
      <c r="GDK2" s="104"/>
      <c r="GDL2" s="103"/>
      <c r="GDM2" s="104"/>
      <c r="GDN2" s="103"/>
      <c r="GDO2" s="104"/>
      <c r="GDP2" s="103"/>
      <c r="GDQ2" s="104"/>
      <c r="GDR2" s="103"/>
      <c r="GDS2" s="104"/>
      <c r="GDT2" s="103"/>
      <c r="GDU2" s="104"/>
      <c r="GDV2" s="103"/>
      <c r="GDW2" s="104"/>
      <c r="GDX2" s="103"/>
      <c r="GDY2" s="104"/>
      <c r="GDZ2" s="103"/>
      <c r="GEA2" s="104"/>
      <c r="GEB2" s="103"/>
      <c r="GEC2" s="104"/>
      <c r="GED2" s="103"/>
      <c r="GEE2" s="104"/>
      <c r="GEF2" s="103"/>
      <c r="GEG2" s="104"/>
      <c r="GEH2" s="103"/>
      <c r="GEI2" s="104"/>
      <c r="GEJ2" s="103"/>
      <c r="GEK2" s="104"/>
      <c r="GEL2" s="103"/>
      <c r="GEM2" s="104"/>
      <c r="GEN2" s="103"/>
      <c r="GEO2" s="104"/>
      <c r="GEP2" s="103"/>
      <c r="GEQ2" s="104"/>
      <c r="GER2" s="103"/>
      <c r="GES2" s="104"/>
      <c r="GET2" s="103"/>
      <c r="GEU2" s="104"/>
      <c r="GEV2" s="103"/>
      <c r="GEW2" s="104"/>
      <c r="GEX2" s="103"/>
      <c r="GEY2" s="104"/>
      <c r="GEZ2" s="103"/>
      <c r="GFA2" s="104"/>
      <c r="GFB2" s="103"/>
      <c r="GFC2" s="104"/>
      <c r="GFD2" s="103"/>
      <c r="GFE2" s="104"/>
      <c r="GFF2" s="103"/>
      <c r="GFG2" s="104"/>
      <c r="GFH2" s="103"/>
      <c r="GFI2" s="104"/>
      <c r="GFJ2" s="103"/>
      <c r="GFK2" s="104"/>
      <c r="GFL2" s="103"/>
      <c r="GFM2" s="104"/>
      <c r="GFN2" s="103"/>
      <c r="GFO2" s="104"/>
      <c r="GFP2" s="103"/>
      <c r="GFQ2" s="104"/>
      <c r="GFR2" s="103"/>
      <c r="GFS2" s="104"/>
      <c r="GFT2" s="103"/>
      <c r="GFU2" s="104"/>
      <c r="GFV2" s="103"/>
      <c r="GFW2" s="104"/>
      <c r="GFX2" s="103"/>
      <c r="GFY2" s="104"/>
      <c r="GFZ2" s="103"/>
      <c r="GGA2" s="104"/>
      <c r="GGB2" s="103"/>
      <c r="GGC2" s="104"/>
      <c r="GGD2" s="103"/>
      <c r="GGE2" s="104"/>
      <c r="GGF2" s="103"/>
      <c r="GGG2" s="104"/>
      <c r="GGH2" s="103"/>
      <c r="GGI2" s="104"/>
      <c r="GGJ2" s="103"/>
      <c r="GGK2" s="104"/>
      <c r="GGL2" s="103"/>
      <c r="GGM2" s="104"/>
      <c r="GGN2" s="103"/>
      <c r="GGO2" s="104"/>
      <c r="GGP2" s="103"/>
      <c r="GGQ2" s="104"/>
      <c r="GGR2" s="103"/>
      <c r="GGS2" s="104"/>
      <c r="GGT2" s="103"/>
      <c r="GGU2" s="104"/>
      <c r="GGV2" s="103"/>
      <c r="GGW2" s="104"/>
      <c r="GGX2" s="103"/>
      <c r="GGY2" s="104"/>
      <c r="GGZ2" s="103"/>
      <c r="GHA2" s="104"/>
      <c r="GHB2" s="103"/>
      <c r="GHC2" s="104"/>
      <c r="GHD2" s="103"/>
      <c r="GHE2" s="104"/>
      <c r="GHF2" s="103"/>
      <c r="GHG2" s="104"/>
      <c r="GHH2" s="103"/>
      <c r="GHI2" s="104"/>
      <c r="GHJ2" s="103"/>
      <c r="GHK2" s="104"/>
      <c r="GHL2" s="103"/>
      <c r="GHM2" s="104"/>
      <c r="GHN2" s="103"/>
      <c r="GHO2" s="104"/>
      <c r="GHP2" s="103"/>
      <c r="GHQ2" s="104"/>
      <c r="GHR2" s="103"/>
      <c r="GHS2" s="104"/>
      <c r="GHT2" s="103"/>
      <c r="GHU2" s="104"/>
      <c r="GHV2" s="103"/>
      <c r="GHW2" s="104"/>
      <c r="GHX2" s="103"/>
      <c r="GHY2" s="104"/>
      <c r="GHZ2" s="103"/>
      <c r="GIA2" s="104"/>
      <c r="GIB2" s="103"/>
      <c r="GIC2" s="104"/>
      <c r="GID2" s="103"/>
      <c r="GIE2" s="104"/>
      <c r="GIF2" s="103"/>
      <c r="GIG2" s="104"/>
      <c r="GIH2" s="103"/>
      <c r="GII2" s="104"/>
      <c r="GIJ2" s="103"/>
      <c r="GIK2" s="104"/>
      <c r="GIL2" s="103"/>
      <c r="GIM2" s="104"/>
      <c r="GIN2" s="103"/>
      <c r="GIO2" s="104"/>
      <c r="GIP2" s="103"/>
      <c r="GIQ2" s="104"/>
      <c r="GIR2" s="103"/>
      <c r="GIS2" s="104"/>
      <c r="GIT2" s="103"/>
      <c r="GIU2" s="104"/>
      <c r="GIV2" s="103"/>
      <c r="GIW2" s="104"/>
      <c r="GIX2" s="103"/>
      <c r="GIY2" s="104"/>
      <c r="GIZ2" s="103"/>
      <c r="GJA2" s="104"/>
      <c r="GJB2" s="103"/>
      <c r="GJC2" s="104"/>
      <c r="GJD2" s="103"/>
      <c r="GJE2" s="104"/>
      <c r="GJF2" s="103"/>
      <c r="GJG2" s="104"/>
      <c r="GJH2" s="103"/>
      <c r="GJI2" s="104"/>
      <c r="GJJ2" s="103"/>
      <c r="GJK2" s="104"/>
      <c r="GJL2" s="103"/>
      <c r="GJM2" s="104"/>
      <c r="GJN2" s="103"/>
      <c r="GJO2" s="104"/>
      <c r="GJP2" s="103"/>
      <c r="GJQ2" s="104"/>
      <c r="GJR2" s="103"/>
      <c r="GJS2" s="104"/>
      <c r="GJT2" s="103"/>
      <c r="GJU2" s="104"/>
      <c r="GJV2" s="103"/>
      <c r="GJW2" s="104"/>
      <c r="GJX2" s="103"/>
      <c r="GJY2" s="104"/>
      <c r="GJZ2" s="103"/>
      <c r="GKA2" s="104"/>
      <c r="GKB2" s="103"/>
      <c r="GKC2" s="104"/>
      <c r="GKD2" s="103"/>
      <c r="GKE2" s="104"/>
      <c r="GKF2" s="103"/>
      <c r="GKG2" s="104"/>
      <c r="GKH2" s="103"/>
      <c r="GKI2" s="104"/>
      <c r="GKJ2" s="103"/>
      <c r="GKK2" s="104"/>
      <c r="GKL2" s="103"/>
      <c r="GKM2" s="104"/>
      <c r="GKN2" s="103"/>
      <c r="GKO2" s="104"/>
      <c r="GKP2" s="103"/>
      <c r="GKQ2" s="104"/>
      <c r="GKR2" s="103"/>
      <c r="GKS2" s="104"/>
      <c r="GKT2" s="103"/>
      <c r="GKU2" s="104"/>
      <c r="GKV2" s="103"/>
      <c r="GKW2" s="104"/>
      <c r="GKX2" s="103"/>
      <c r="GKY2" s="104"/>
      <c r="GKZ2" s="103"/>
      <c r="GLA2" s="104"/>
      <c r="GLB2" s="103"/>
      <c r="GLC2" s="104"/>
      <c r="GLD2" s="103"/>
      <c r="GLE2" s="104"/>
      <c r="GLF2" s="103"/>
      <c r="GLG2" s="104"/>
      <c r="GLH2" s="103"/>
      <c r="GLI2" s="104"/>
      <c r="GLJ2" s="103"/>
      <c r="GLK2" s="104"/>
      <c r="GLL2" s="103"/>
      <c r="GLM2" s="104"/>
      <c r="GLN2" s="103"/>
      <c r="GLO2" s="104"/>
      <c r="GLP2" s="103"/>
      <c r="GLQ2" s="104"/>
      <c r="GLR2" s="103"/>
      <c r="GLS2" s="104"/>
      <c r="GLT2" s="103"/>
      <c r="GLU2" s="104"/>
      <c r="GLV2" s="103"/>
      <c r="GLW2" s="104"/>
      <c r="GLX2" s="103"/>
      <c r="GLY2" s="104"/>
      <c r="GLZ2" s="103"/>
      <c r="GMA2" s="104"/>
      <c r="GMB2" s="103"/>
      <c r="GMC2" s="104"/>
      <c r="GMD2" s="103"/>
      <c r="GME2" s="104"/>
      <c r="GMF2" s="103"/>
      <c r="GMG2" s="104"/>
      <c r="GMH2" s="103"/>
      <c r="GMI2" s="104"/>
      <c r="GMJ2" s="103"/>
      <c r="GMK2" s="104"/>
      <c r="GML2" s="103"/>
      <c r="GMM2" s="104"/>
      <c r="GMN2" s="103"/>
      <c r="GMO2" s="104"/>
      <c r="GMP2" s="103"/>
      <c r="GMQ2" s="104"/>
      <c r="GMR2" s="103"/>
      <c r="GMS2" s="104"/>
      <c r="GMT2" s="103"/>
      <c r="GMU2" s="104"/>
      <c r="GMV2" s="103"/>
      <c r="GMW2" s="104"/>
      <c r="GMX2" s="103"/>
      <c r="GMY2" s="104"/>
      <c r="GMZ2" s="103"/>
      <c r="GNA2" s="104"/>
      <c r="GNB2" s="103"/>
      <c r="GNC2" s="104"/>
      <c r="GND2" s="103"/>
      <c r="GNE2" s="104"/>
      <c r="GNF2" s="103"/>
      <c r="GNG2" s="104"/>
      <c r="GNH2" s="103"/>
      <c r="GNI2" s="104"/>
      <c r="GNJ2" s="103"/>
      <c r="GNK2" s="104"/>
      <c r="GNL2" s="103"/>
      <c r="GNM2" s="104"/>
      <c r="GNN2" s="103"/>
      <c r="GNO2" s="104"/>
      <c r="GNP2" s="103"/>
      <c r="GNQ2" s="104"/>
      <c r="GNR2" s="103"/>
      <c r="GNS2" s="104"/>
      <c r="GNT2" s="103"/>
      <c r="GNU2" s="104"/>
      <c r="GNV2" s="103"/>
      <c r="GNW2" s="104"/>
      <c r="GNX2" s="103"/>
      <c r="GNY2" s="104"/>
      <c r="GNZ2" s="103"/>
      <c r="GOA2" s="104"/>
      <c r="GOB2" s="103"/>
      <c r="GOC2" s="104"/>
      <c r="GOD2" s="103"/>
      <c r="GOE2" s="104"/>
      <c r="GOF2" s="103"/>
      <c r="GOG2" s="104"/>
      <c r="GOH2" s="103"/>
      <c r="GOI2" s="104"/>
      <c r="GOJ2" s="103"/>
      <c r="GOK2" s="104"/>
      <c r="GOL2" s="103"/>
      <c r="GOM2" s="104"/>
      <c r="GON2" s="103"/>
      <c r="GOO2" s="104"/>
      <c r="GOP2" s="103"/>
      <c r="GOQ2" s="104"/>
      <c r="GOR2" s="103"/>
      <c r="GOS2" s="104"/>
      <c r="GOT2" s="103"/>
      <c r="GOU2" s="104"/>
      <c r="GOV2" s="103"/>
      <c r="GOW2" s="104"/>
      <c r="GOX2" s="103"/>
      <c r="GOY2" s="104"/>
      <c r="GOZ2" s="103"/>
      <c r="GPA2" s="104"/>
      <c r="GPB2" s="103"/>
      <c r="GPC2" s="104"/>
      <c r="GPD2" s="103"/>
      <c r="GPE2" s="104"/>
      <c r="GPF2" s="103"/>
      <c r="GPG2" s="104"/>
      <c r="GPH2" s="103"/>
      <c r="GPI2" s="104"/>
      <c r="GPJ2" s="103"/>
      <c r="GPK2" s="104"/>
      <c r="GPL2" s="103"/>
      <c r="GPM2" s="104"/>
      <c r="GPN2" s="103"/>
      <c r="GPO2" s="104"/>
      <c r="GPP2" s="103"/>
      <c r="GPQ2" s="104"/>
      <c r="GPR2" s="103"/>
      <c r="GPS2" s="104"/>
      <c r="GPT2" s="103"/>
      <c r="GPU2" s="104"/>
      <c r="GPV2" s="103"/>
      <c r="GPW2" s="104"/>
      <c r="GPX2" s="103"/>
      <c r="GPY2" s="104"/>
      <c r="GPZ2" s="103"/>
      <c r="GQA2" s="104"/>
      <c r="GQB2" s="103"/>
      <c r="GQC2" s="104"/>
      <c r="GQD2" s="103"/>
      <c r="GQE2" s="104"/>
      <c r="GQF2" s="103"/>
      <c r="GQG2" s="104"/>
      <c r="GQH2" s="103"/>
      <c r="GQI2" s="104"/>
      <c r="GQJ2" s="103"/>
      <c r="GQK2" s="104"/>
      <c r="GQL2" s="103"/>
      <c r="GQM2" s="104"/>
      <c r="GQN2" s="103"/>
      <c r="GQO2" s="104"/>
      <c r="GQP2" s="103"/>
      <c r="GQQ2" s="104"/>
      <c r="GQR2" s="103"/>
      <c r="GQS2" s="104"/>
      <c r="GQT2" s="103"/>
      <c r="GQU2" s="104"/>
      <c r="GQV2" s="103"/>
      <c r="GQW2" s="104"/>
      <c r="GQX2" s="103"/>
      <c r="GQY2" s="104"/>
      <c r="GQZ2" s="103"/>
      <c r="GRA2" s="104"/>
      <c r="GRB2" s="103"/>
      <c r="GRC2" s="104"/>
      <c r="GRD2" s="103"/>
      <c r="GRE2" s="104"/>
      <c r="GRF2" s="103"/>
      <c r="GRG2" s="104"/>
      <c r="GRH2" s="103"/>
      <c r="GRI2" s="104"/>
      <c r="GRJ2" s="103"/>
      <c r="GRK2" s="104"/>
      <c r="GRL2" s="103"/>
      <c r="GRM2" s="104"/>
      <c r="GRN2" s="103"/>
      <c r="GRO2" s="104"/>
      <c r="GRP2" s="103"/>
      <c r="GRQ2" s="104"/>
      <c r="GRR2" s="103"/>
      <c r="GRS2" s="104"/>
      <c r="GRT2" s="103"/>
      <c r="GRU2" s="104"/>
      <c r="GRV2" s="103"/>
      <c r="GRW2" s="104"/>
      <c r="GRX2" s="103"/>
      <c r="GRY2" s="104"/>
      <c r="GRZ2" s="103"/>
      <c r="GSA2" s="104"/>
      <c r="GSB2" s="103"/>
      <c r="GSC2" s="104"/>
      <c r="GSD2" s="103"/>
      <c r="GSE2" s="104"/>
      <c r="GSF2" s="103"/>
      <c r="GSG2" s="104"/>
      <c r="GSH2" s="103"/>
      <c r="GSI2" s="104"/>
      <c r="GSJ2" s="103"/>
      <c r="GSK2" s="104"/>
      <c r="GSL2" s="103"/>
      <c r="GSM2" s="104"/>
      <c r="GSN2" s="103"/>
      <c r="GSO2" s="104"/>
      <c r="GSP2" s="103"/>
      <c r="GSQ2" s="104"/>
      <c r="GSR2" s="103"/>
      <c r="GSS2" s="104"/>
      <c r="GST2" s="103"/>
      <c r="GSU2" s="104"/>
      <c r="GSV2" s="103"/>
      <c r="GSW2" s="104"/>
      <c r="GSX2" s="103"/>
      <c r="GSY2" s="104"/>
      <c r="GSZ2" s="103"/>
      <c r="GTA2" s="104"/>
      <c r="GTB2" s="103"/>
      <c r="GTC2" s="104"/>
      <c r="GTD2" s="103"/>
      <c r="GTE2" s="104"/>
      <c r="GTF2" s="103"/>
      <c r="GTG2" s="104"/>
      <c r="GTH2" s="103"/>
      <c r="GTI2" s="104"/>
      <c r="GTJ2" s="103"/>
      <c r="GTK2" s="104"/>
      <c r="GTL2" s="103"/>
      <c r="GTM2" s="104"/>
      <c r="GTN2" s="103"/>
      <c r="GTO2" s="104"/>
      <c r="GTP2" s="103"/>
      <c r="GTQ2" s="104"/>
      <c r="GTR2" s="103"/>
      <c r="GTS2" s="104"/>
      <c r="GTT2" s="103"/>
      <c r="GTU2" s="104"/>
      <c r="GTV2" s="103"/>
      <c r="GTW2" s="104"/>
      <c r="GTX2" s="103"/>
      <c r="GTY2" s="104"/>
      <c r="GTZ2" s="103"/>
      <c r="GUA2" s="104"/>
      <c r="GUB2" s="103"/>
      <c r="GUC2" s="104"/>
      <c r="GUD2" s="103"/>
      <c r="GUE2" s="104"/>
      <c r="GUF2" s="103"/>
      <c r="GUG2" s="104"/>
      <c r="GUH2" s="103"/>
      <c r="GUI2" s="104"/>
      <c r="GUJ2" s="103"/>
      <c r="GUK2" s="104"/>
      <c r="GUL2" s="103"/>
      <c r="GUM2" s="104"/>
      <c r="GUN2" s="103"/>
      <c r="GUO2" s="104"/>
      <c r="GUP2" s="103"/>
      <c r="GUQ2" s="104"/>
      <c r="GUR2" s="103"/>
      <c r="GUS2" s="104"/>
      <c r="GUT2" s="103"/>
      <c r="GUU2" s="104"/>
      <c r="GUV2" s="103"/>
      <c r="GUW2" s="104"/>
      <c r="GUX2" s="103"/>
      <c r="GUY2" s="104"/>
      <c r="GUZ2" s="103"/>
      <c r="GVA2" s="104"/>
      <c r="GVB2" s="103"/>
      <c r="GVC2" s="104"/>
      <c r="GVD2" s="103"/>
      <c r="GVE2" s="104"/>
      <c r="GVF2" s="103"/>
      <c r="GVG2" s="104"/>
      <c r="GVH2" s="103"/>
      <c r="GVI2" s="104"/>
      <c r="GVJ2" s="103"/>
      <c r="GVK2" s="104"/>
      <c r="GVL2" s="103"/>
      <c r="GVM2" s="104"/>
      <c r="GVN2" s="103"/>
      <c r="GVO2" s="104"/>
      <c r="GVP2" s="103"/>
      <c r="GVQ2" s="104"/>
      <c r="GVR2" s="103"/>
      <c r="GVS2" s="104"/>
      <c r="GVT2" s="103"/>
      <c r="GVU2" s="104"/>
      <c r="GVV2" s="103"/>
      <c r="GVW2" s="104"/>
      <c r="GVX2" s="103"/>
      <c r="GVY2" s="104"/>
      <c r="GVZ2" s="103"/>
      <c r="GWA2" s="104"/>
      <c r="GWB2" s="103"/>
      <c r="GWC2" s="104"/>
      <c r="GWD2" s="103"/>
      <c r="GWE2" s="104"/>
      <c r="GWF2" s="103"/>
      <c r="GWG2" s="104"/>
      <c r="GWH2" s="103"/>
      <c r="GWI2" s="104"/>
      <c r="GWJ2" s="103"/>
      <c r="GWK2" s="104"/>
      <c r="GWL2" s="103"/>
      <c r="GWM2" s="104"/>
      <c r="GWN2" s="103"/>
      <c r="GWO2" s="104"/>
      <c r="GWP2" s="103"/>
      <c r="GWQ2" s="104"/>
      <c r="GWR2" s="103"/>
      <c r="GWS2" s="104"/>
      <c r="GWT2" s="103"/>
      <c r="GWU2" s="104"/>
      <c r="GWV2" s="103"/>
      <c r="GWW2" s="104"/>
      <c r="GWX2" s="103"/>
      <c r="GWY2" s="104"/>
      <c r="GWZ2" s="103"/>
      <c r="GXA2" s="104"/>
      <c r="GXB2" s="103"/>
      <c r="GXC2" s="104"/>
      <c r="GXD2" s="103"/>
      <c r="GXE2" s="104"/>
      <c r="GXF2" s="103"/>
      <c r="GXG2" s="104"/>
      <c r="GXH2" s="103"/>
      <c r="GXI2" s="104"/>
      <c r="GXJ2" s="103"/>
      <c r="GXK2" s="104"/>
      <c r="GXL2" s="103"/>
      <c r="GXM2" s="104"/>
      <c r="GXN2" s="103"/>
      <c r="GXO2" s="104"/>
      <c r="GXP2" s="103"/>
      <c r="GXQ2" s="104"/>
      <c r="GXR2" s="103"/>
      <c r="GXS2" s="104"/>
      <c r="GXT2" s="103"/>
      <c r="GXU2" s="104"/>
      <c r="GXV2" s="103"/>
      <c r="GXW2" s="104"/>
      <c r="GXX2" s="103"/>
      <c r="GXY2" s="104"/>
      <c r="GXZ2" s="103"/>
      <c r="GYA2" s="104"/>
      <c r="GYB2" s="103"/>
      <c r="GYC2" s="104"/>
      <c r="GYD2" s="103"/>
      <c r="GYE2" s="104"/>
      <c r="GYF2" s="103"/>
      <c r="GYG2" s="104"/>
      <c r="GYH2" s="103"/>
      <c r="GYI2" s="104"/>
      <c r="GYJ2" s="103"/>
      <c r="GYK2" s="104"/>
      <c r="GYL2" s="103"/>
      <c r="GYM2" s="104"/>
      <c r="GYN2" s="103"/>
      <c r="GYO2" s="104"/>
      <c r="GYP2" s="103"/>
      <c r="GYQ2" s="104"/>
      <c r="GYR2" s="103"/>
      <c r="GYS2" s="104"/>
      <c r="GYT2" s="103"/>
      <c r="GYU2" s="104"/>
      <c r="GYV2" s="103"/>
      <c r="GYW2" s="104"/>
      <c r="GYX2" s="103"/>
      <c r="GYY2" s="104"/>
      <c r="GYZ2" s="103"/>
      <c r="GZA2" s="104"/>
      <c r="GZB2" s="103"/>
      <c r="GZC2" s="104"/>
      <c r="GZD2" s="103"/>
      <c r="GZE2" s="104"/>
      <c r="GZF2" s="103"/>
      <c r="GZG2" s="104"/>
      <c r="GZH2" s="103"/>
      <c r="GZI2" s="104"/>
      <c r="GZJ2" s="103"/>
      <c r="GZK2" s="104"/>
      <c r="GZL2" s="103"/>
      <c r="GZM2" s="104"/>
      <c r="GZN2" s="103"/>
      <c r="GZO2" s="104"/>
      <c r="GZP2" s="103"/>
      <c r="GZQ2" s="104"/>
      <c r="GZR2" s="103"/>
      <c r="GZS2" s="104"/>
      <c r="GZT2" s="103"/>
      <c r="GZU2" s="104"/>
      <c r="GZV2" s="103"/>
      <c r="GZW2" s="104"/>
      <c r="GZX2" s="103"/>
      <c r="GZY2" s="104"/>
      <c r="GZZ2" s="103"/>
      <c r="HAA2" s="104"/>
      <c r="HAB2" s="103"/>
      <c r="HAC2" s="104"/>
      <c r="HAD2" s="103"/>
      <c r="HAE2" s="104"/>
      <c r="HAF2" s="103"/>
      <c r="HAG2" s="104"/>
      <c r="HAH2" s="103"/>
      <c r="HAI2" s="104"/>
      <c r="HAJ2" s="103"/>
      <c r="HAK2" s="104"/>
      <c r="HAL2" s="103"/>
      <c r="HAM2" s="104"/>
      <c r="HAN2" s="103"/>
      <c r="HAO2" s="104"/>
      <c r="HAP2" s="103"/>
      <c r="HAQ2" s="104"/>
      <c r="HAR2" s="103"/>
      <c r="HAS2" s="104"/>
      <c r="HAT2" s="103"/>
      <c r="HAU2" s="104"/>
      <c r="HAV2" s="103"/>
      <c r="HAW2" s="104"/>
      <c r="HAX2" s="103"/>
      <c r="HAY2" s="104"/>
      <c r="HAZ2" s="103"/>
      <c r="HBA2" s="104"/>
      <c r="HBB2" s="103"/>
      <c r="HBC2" s="104"/>
      <c r="HBD2" s="103"/>
      <c r="HBE2" s="104"/>
      <c r="HBF2" s="103"/>
      <c r="HBG2" s="104"/>
      <c r="HBH2" s="103"/>
      <c r="HBI2" s="104"/>
      <c r="HBJ2" s="103"/>
      <c r="HBK2" s="104"/>
      <c r="HBL2" s="103"/>
      <c r="HBM2" s="104"/>
      <c r="HBN2" s="103"/>
      <c r="HBO2" s="104"/>
      <c r="HBP2" s="103"/>
      <c r="HBQ2" s="104"/>
      <c r="HBR2" s="103"/>
      <c r="HBS2" s="104"/>
      <c r="HBT2" s="103"/>
      <c r="HBU2" s="104"/>
      <c r="HBV2" s="103"/>
      <c r="HBW2" s="104"/>
      <c r="HBX2" s="103"/>
      <c r="HBY2" s="104"/>
      <c r="HBZ2" s="103"/>
      <c r="HCA2" s="104"/>
      <c r="HCB2" s="103"/>
      <c r="HCC2" s="104"/>
      <c r="HCD2" s="103"/>
      <c r="HCE2" s="104"/>
      <c r="HCF2" s="103"/>
      <c r="HCG2" s="104"/>
      <c r="HCH2" s="103"/>
      <c r="HCI2" s="104"/>
      <c r="HCJ2" s="103"/>
      <c r="HCK2" s="104"/>
      <c r="HCL2" s="103"/>
      <c r="HCM2" s="104"/>
      <c r="HCN2" s="103"/>
      <c r="HCO2" s="104"/>
      <c r="HCP2" s="103"/>
      <c r="HCQ2" s="104"/>
      <c r="HCR2" s="103"/>
      <c r="HCS2" s="104"/>
      <c r="HCT2" s="103"/>
      <c r="HCU2" s="104"/>
      <c r="HCV2" s="103"/>
      <c r="HCW2" s="104"/>
      <c r="HCX2" s="103"/>
      <c r="HCY2" s="104"/>
      <c r="HCZ2" s="103"/>
      <c r="HDA2" s="104"/>
      <c r="HDB2" s="103"/>
      <c r="HDC2" s="104"/>
      <c r="HDD2" s="103"/>
      <c r="HDE2" s="104"/>
      <c r="HDF2" s="103"/>
      <c r="HDG2" s="104"/>
      <c r="HDH2" s="103"/>
      <c r="HDI2" s="104"/>
      <c r="HDJ2" s="103"/>
      <c r="HDK2" s="104"/>
      <c r="HDL2" s="103"/>
      <c r="HDM2" s="104"/>
      <c r="HDN2" s="103"/>
      <c r="HDO2" s="104"/>
      <c r="HDP2" s="103"/>
      <c r="HDQ2" s="104"/>
      <c r="HDR2" s="103"/>
      <c r="HDS2" s="104"/>
      <c r="HDT2" s="103"/>
      <c r="HDU2" s="104"/>
      <c r="HDV2" s="103"/>
      <c r="HDW2" s="104"/>
      <c r="HDX2" s="103"/>
      <c r="HDY2" s="104"/>
      <c r="HDZ2" s="103"/>
      <c r="HEA2" s="104"/>
      <c r="HEB2" s="103"/>
      <c r="HEC2" s="104"/>
      <c r="HED2" s="103"/>
      <c r="HEE2" s="104"/>
      <c r="HEF2" s="103"/>
      <c r="HEG2" s="104"/>
      <c r="HEH2" s="103"/>
      <c r="HEI2" s="104"/>
      <c r="HEJ2" s="103"/>
      <c r="HEK2" s="104"/>
      <c r="HEL2" s="103"/>
      <c r="HEM2" s="104"/>
      <c r="HEN2" s="103"/>
      <c r="HEO2" s="104"/>
      <c r="HEP2" s="103"/>
      <c r="HEQ2" s="104"/>
      <c r="HER2" s="103"/>
      <c r="HES2" s="104"/>
      <c r="HET2" s="103"/>
      <c r="HEU2" s="104"/>
      <c r="HEV2" s="103"/>
      <c r="HEW2" s="104"/>
      <c r="HEX2" s="103"/>
      <c r="HEY2" s="104"/>
      <c r="HEZ2" s="103"/>
      <c r="HFA2" s="104"/>
      <c r="HFB2" s="103"/>
      <c r="HFC2" s="104"/>
      <c r="HFD2" s="103"/>
      <c r="HFE2" s="104"/>
      <c r="HFF2" s="103"/>
      <c r="HFG2" s="104"/>
      <c r="HFH2" s="103"/>
      <c r="HFI2" s="104"/>
      <c r="HFJ2" s="103"/>
      <c r="HFK2" s="104"/>
      <c r="HFL2" s="103"/>
      <c r="HFM2" s="104"/>
      <c r="HFN2" s="103"/>
      <c r="HFO2" s="104"/>
      <c r="HFP2" s="103"/>
      <c r="HFQ2" s="104"/>
      <c r="HFR2" s="103"/>
      <c r="HFS2" s="104"/>
      <c r="HFT2" s="103"/>
      <c r="HFU2" s="104"/>
      <c r="HFV2" s="103"/>
      <c r="HFW2" s="104"/>
      <c r="HFX2" s="103"/>
      <c r="HFY2" s="104"/>
      <c r="HFZ2" s="103"/>
      <c r="HGA2" s="104"/>
      <c r="HGB2" s="103"/>
      <c r="HGC2" s="104"/>
      <c r="HGD2" s="103"/>
      <c r="HGE2" s="104"/>
      <c r="HGF2" s="103"/>
      <c r="HGG2" s="104"/>
      <c r="HGH2" s="103"/>
      <c r="HGI2" s="104"/>
      <c r="HGJ2" s="103"/>
      <c r="HGK2" s="104"/>
      <c r="HGL2" s="103"/>
      <c r="HGM2" s="104"/>
      <c r="HGN2" s="103"/>
      <c r="HGO2" s="104"/>
      <c r="HGP2" s="103"/>
      <c r="HGQ2" s="104"/>
      <c r="HGR2" s="103"/>
      <c r="HGS2" s="104"/>
      <c r="HGT2" s="103"/>
      <c r="HGU2" s="104"/>
      <c r="HGV2" s="103"/>
      <c r="HGW2" s="104"/>
      <c r="HGX2" s="103"/>
      <c r="HGY2" s="104"/>
      <c r="HGZ2" s="103"/>
      <c r="HHA2" s="104"/>
      <c r="HHB2" s="103"/>
      <c r="HHC2" s="104"/>
      <c r="HHD2" s="103"/>
      <c r="HHE2" s="104"/>
      <c r="HHF2" s="103"/>
      <c r="HHG2" s="104"/>
      <c r="HHH2" s="103"/>
      <c r="HHI2" s="104"/>
      <c r="HHJ2" s="103"/>
      <c r="HHK2" s="104"/>
      <c r="HHL2" s="103"/>
      <c r="HHM2" s="104"/>
      <c r="HHN2" s="103"/>
      <c r="HHO2" s="104"/>
      <c r="HHP2" s="103"/>
      <c r="HHQ2" s="104"/>
      <c r="HHR2" s="103"/>
      <c r="HHS2" s="104"/>
      <c r="HHT2" s="103"/>
      <c r="HHU2" s="104"/>
      <c r="HHV2" s="103"/>
      <c r="HHW2" s="104"/>
      <c r="HHX2" s="103"/>
      <c r="HHY2" s="104"/>
      <c r="HHZ2" s="103"/>
      <c r="HIA2" s="104"/>
      <c r="HIB2" s="103"/>
      <c r="HIC2" s="104"/>
      <c r="HID2" s="103"/>
      <c r="HIE2" s="104"/>
      <c r="HIF2" s="103"/>
      <c r="HIG2" s="104"/>
      <c r="HIH2" s="103"/>
      <c r="HII2" s="104"/>
      <c r="HIJ2" s="103"/>
      <c r="HIK2" s="104"/>
      <c r="HIL2" s="103"/>
      <c r="HIM2" s="104"/>
      <c r="HIN2" s="103"/>
      <c r="HIO2" s="104"/>
      <c r="HIP2" s="103"/>
      <c r="HIQ2" s="104"/>
      <c r="HIR2" s="103"/>
      <c r="HIS2" s="104"/>
      <c r="HIT2" s="103"/>
      <c r="HIU2" s="104"/>
      <c r="HIV2" s="103"/>
      <c r="HIW2" s="104"/>
      <c r="HIX2" s="103"/>
      <c r="HIY2" s="104"/>
      <c r="HIZ2" s="103"/>
      <c r="HJA2" s="104"/>
      <c r="HJB2" s="103"/>
      <c r="HJC2" s="104"/>
      <c r="HJD2" s="103"/>
      <c r="HJE2" s="104"/>
      <c r="HJF2" s="103"/>
      <c r="HJG2" s="104"/>
      <c r="HJH2" s="103"/>
      <c r="HJI2" s="104"/>
      <c r="HJJ2" s="103"/>
      <c r="HJK2" s="104"/>
      <c r="HJL2" s="103"/>
      <c r="HJM2" s="104"/>
      <c r="HJN2" s="103"/>
      <c r="HJO2" s="104"/>
      <c r="HJP2" s="103"/>
      <c r="HJQ2" s="104"/>
      <c r="HJR2" s="103"/>
      <c r="HJS2" s="104"/>
      <c r="HJT2" s="103"/>
      <c r="HJU2" s="104"/>
      <c r="HJV2" s="103"/>
      <c r="HJW2" s="104"/>
      <c r="HJX2" s="103"/>
      <c r="HJY2" s="104"/>
      <c r="HJZ2" s="103"/>
      <c r="HKA2" s="104"/>
      <c r="HKB2" s="103"/>
      <c r="HKC2" s="104"/>
      <c r="HKD2" s="103"/>
      <c r="HKE2" s="104"/>
      <c r="HKF2" s="103"/>
      <c r="HKG2" s="104"/>
      <c r="HKH2" s="103"/>
      <c r="HKI2" s="104"/>
      <c r="HKJ2" s="103"/>
      <c r="HKK2" s="104"/>
      <c r="HKL2" s="103"/>
      <c r="HKM2" s="104"/>
      <c r="HKN2" s="103"/>
      <c r="HKO2" s="104"/>
      <c r="HKP2" s="103"/>
      <c r="HKQ2" s="104"/>
      <c r="HKR2" s="103"/>
      <c r="HKS2" s="104"/>
      <c r="HKT2" s="103"/>
      <c r="HKU2" s="104"/>
      <c r="HKV2" s="103"/>
      <c r="HKW2" s="104"/>
      <c r="HKX2" s="103"/>
      <c r="HKY2" s="104"/>
      <c r="HKZ2" s="103"/>
      <c r="HLA2" s="104"/>
      <c r="HLB2" s="103"/>
      <c r="HLC2" s="104"/>
      <c r="HLD2" s="103"/>
      <c r="HLE2" s="104"/>
      <c r="HLF2" s="103"/>
      <c r="HLG2" s="104"/>
      <c r="HLH2" s="103"/>
      <c r="HLI2" s="104"/>
      <c r="HLJ2" s="103"/>
      <c r="HLK2" s="104"/>
      <c r="HLL2" s="103"/>
      <c r="HLM2" s="104"/>
      <c r="HLN2" s="103"/>
      <c r="HLO2" s="104"/>
      <c r="HLP2" s="103"/>
      <c r="HLQ2" s="104"/>
      <c r="HLR2" s="103"/>
      <c r="HLS2" s="104"/>
      <c r="HLT2" s="103"/>
      <c r="HLU2" s="104"/>
      <c r="HLV2" s="103"/>
      <c r="HLW2" s="104"/>
      <c r="HLX2" s="103"/>
      <c r="HLY2" s="104"/>
      <c r="HLZ2" s="103"/>
      <c r="HMA2" s="104"/>
      <c r="HMB2" s="103"/>
      <c r="HMC2" s="104"/>
      <c r="HMD2" s="103"/>
      <c r="HME2" s="104"/>
      <c r="HMF2" s="103"/>
      <c r="HMG2" s="104"/>
      <c r="HMH2" s="103"/>
      <c r="HMI2" s="104"/>
      <c r="HMJ2" s="103"/>
      <c r="HMK2" s="104"/>
      <c r="HML2" s="103"/>
      <c r="HMM2" s="104"/>
      <c r="HMN2" s="103"/>
      <c r="HMO2" s="104"/>
      <c r="HMP2" s="103"/>
      <c r="HMQ2" s="104"/>
      <c r="HMR2" s="103"/>
      <c r="HMS2" s="104"/>
      <c r="HMT2" s="103"/>
      <c r="HMU2" s="104"/>
      <c r="HMV2" s="103"/>
      <c r="HMW2" s="104"/>
      <c r="HMX2" s="103"/>
      <c r="HMY2" s="104"/>
      <c r="HMZ2" s="103"/>
      <c r="HNA2" s="104"/>
      <c r="HNB2" s="103"/>
      <c r="HNC2" s="104"/>
      <c r="HND2" s="103"/>
      <c r="HNE2" s="104"/>
      <c r="HNF2" s="103"/>
      <c r="HNG2" s="104"/>
      <c r="HNH2" s="103"/>
      <c r="HNI2" s="104"/>
      <c r="HNJ2" s="103"/>
      <c r="HNK2" s="104"/>
      <c r="HNL2" s="103"/>
      <c r="HNM2" s="104"/>
      <c r="HNN2" s="103"/>
      <c r="HNO2" s="104"/>
      <c r="HNP2" s="103"/>
      <c r="HNQ2" s="104"/>
      <c r="HNR2" s="103"/>
      <c r="HNS2" s="104"/>
      <c r="HNT2" s="103"/>
      <c r="HNU2" s="104"/>
      <c r="HNV2" s="103"/>
      <c r="HNW2" s="104"/>
      <c r="HNX2" s="103"/>
      <c r="HNY2" s="104"/>
      <c r="HNZ2" s="103"/>
      <c r="HOA2" s="104"/>
      <c r="HOB2" s="103"/>
      <c r="HOC2" s="104"/>
      <c r="HOD2" s="103"/>
      <c r="HOE2" s="104"/>
      <c r="HOF2" s="103"/>
      <c r="HOG2" s="104"/>
      <c r="HOH2" s="103"/>
      <c r="HOI2" s="104"/>
      <c r="HOJ2" s="103"/>
      <c r="HOK2" s="104"/>
      <c r="HOL2" s="103"/>
      <c r="HOM2" s="104"/>
      <c r="HON2" s="103"/>
      <c r="HOO2" s="104"/>
      <c r="HOP2" s="103"/>
      <c r="HOQ2" s="104"/>
      <c r="HOR2" s="103"/>
      <c r="HOS2" s="104"/>
      <c r="HOT2" s="103"/>
      <c r="HOU2" s="104"/>
      <c r="HOV2" s="103"/>
      <c r="HOW2" s="104"/>
      <c r="HOX2" s="103"/>
      <c r="HOY2" s="104"/>
      <c r="HOZ2" s="103"/>
      <c r="HPA2" s="104"/>
      <c r="HPB2" s="103"/>
      <c r="HPC2" s="104"/>
      <c r="HPD2" s="103"/>
      <c r="HPE2" s="104"/>
      <c r="HPF2" s="103"/>
      <c r="HPG2" s="104"/>
      <c r="HPH2" s="103"/>
      <c r="HPI2" s="104"/>
      <c r="HPJ2" s="103"/>
      <c r="HPK2" s="104"/>
      <c r="HPL2" s="103"/>
      <c r="HPM2" s="104"/>
      <c r="HPN2" s="103"/>
      <c r="HPO2" s="104"/>
      <c r="HPP2" s="103"/>
      <c r="HPQ2" s="104"/>
      <c r="HPR2" s="103"/>
      <c r="HPS2" s="104"/>
      <c r="HPT2" s="103"/>
      <c r="HPU2" s="104"/>
      <c r="HPV2" s="103"/>
      <c r="HPW2" s="104"/>
      <c r="HPX2" s="103"/>
      <c r="HPY2" s="104"/>
      <c r="HPZ2" s="103"/>
      <c r="HQA2" s="104"/>
      <c r="HQB2" s="103"/>
      <c r="HQC2" s="104"/>
      <c r="HQD2" s="103"/>
      <c r="HQE2" s="104"/>
      <c r="HQF2" s="103"/>
      <c r="HQG2" s="104"/>
      <c r="HQH2" s="103"/>
      <c r="HQI2" s="104"/>
      <c r="HQJ2" s="103"/>
      <c r="HQK2" s="104"/>
      <c r="HQL2" s="103"/>
      <c r="HQM2" s="104"/>
      <c r="HQN2" s="103"/>
      <c r="HQO2" s="104"/>
      <c r="HQP2" s="103"/>
      <c r="HQQ2" s="104"/>
      <c r="HQR2" s="103"/>
      <c r="HQS2" s="104"/>
      <c r="HQT2" s="103"/>
      <c r="HQU2" s="104"/>
      <c r="HQV2" s="103"/>
      <c r="HQW2" s="104"/>
      <c r="HQX2" s="103"/>
      <c r="HQY2" s="104"/>
      <c r="HQZ2" s="103"/>
      <c r="HRA2" s="104"/>
      <c r="HRB2" s="103"/>
      <c r="HRC2" s="104"/>
      <c r="HRD2" s="103"/>
      <c r="HRE2" s="104"/>
      <c r="HRF2" s="103"/>
      <c r="HRG2" s="104"/>
      <c r="HRH2" s="103"/>
      <c r="HRI2" s="104"/>
      <c r="HRJ2" s="103"/>
      <c r="HRK2" s="104"/>
      <c r="HRL2" s="103"/>
      <c r="HRM2" s="104"/>
      <c r="HRN2" s="103"/>
      <c r="HRO2" s="104"/>
      <c r="HRP2" s="103"/>
      <c r="HRQ2" s="104"/>
      <c r="HRR2" s="103"/>
      <c r="HRS2" s="104"/>
      <c r="HRT2" s="103"/>
      <c r="HRU2" s="104"/>
      <c r="HRV2" s="103"/>
      <c r="HRW2" s="104"/>
      <c r="HRX2" s="103"/>
      <c r="HRY2" s="104"/>
      <c r="HRZ2" s="103"/>
      <c r="HSA2" s="104"/>
      <c r="HSB2" s="103"/>
      <c r="HSC2" s="104"/>
      <c r="HSD2" s="103"/>
      <c r="HSE2" s="104"/>
      <c r="HSF2" s="103"/>
      <c r="HSG2" s="104"/>
      <c r="HSH2" s="103"/>
      <c r="HSI2" s="104"/>
      <c r="HSJ2" s="103"/>
      <c r="HSK2" s="104"/>
      <c r="HSL2" s="103"/>
      <c r="HSM2" s="104"/>
      <c r="HSN2" s="103"/>
      <c r="HSO2" s="104"/>
      <c r="HSP2" s="103"/>
      <c r="HSQ2" s="104"/>
      <c r="HSR2" s="103"/>
      <c r="HSS2" s="104"/>
      <c r="HST2" s="103"/>
      <c r="HSU2" s="104"/>
      <c r="HSV2" s="103"/>
      <c r="HSW2" s="104"/>
      <c r="HSX2" s="103"/>
      <c r="HSY2" s="104"/>
      <c r="HSZ2" s="103"/>
      <c r="HTA2" s="104"/>
      <c r="HTB2" s="103"/>
      <c r="HTC2" s="104"/>
      <c r="HTD2" s="103"/>
      <c r="HTE2" s="104"/>
      <c r="HTF2" s="103"/>
      <c r="HTG2" s="104"/>
      <c r="HTH2" s="103"/>
      <c r="HTI2" s="104"/>
      <c r="HTJ2" s="103"/>
      <c r="HTK2" s="104"/>
      <c r="HTL2" s="103"/>
      <c r="HTM2" s="104"/>
      <c r="HTN2" s="103"/>
      <c r="HTO2" s="104"/>
      <c r="HTP2" s="103"/>
      <c r="HTQ2" s="104"/>
      <c r="HTR2" s="103"/>
      <c r="HTS2" s="104"/>
      <c r="HTT2" s="103"/>
      <c r="HTU2" s="104"/>
      <c r="HTV2" s="103"/>
      <c r="HTW2" s="104"/>
      <c r="HTX2" s="103"/>
      <c r="HTY2" s="104"/>
      <c r="HTZ2" s="103"/>
      <c r="HUA2" s="104"/>
      <c r="HUB2" s="103"/>
      <c r="HUC2" s="104"/>
      <c r="HUD2" s="103"/>
      <c r="HUE2" s="104"/>
      <c r="HUF2" s="103"/>
      <c r="HUG2" s="104"/>
      <c r="HUH2" s="103"/>
      <c r="HUI2" s="104"/>
      <c r="HUJ2" s="103"/>
      <c r="HUK2" s="104"/>
      <c r="HUL2" s="103"/>
      <c r="HUM2" s="104"/>
      <c r="HUN2" s="103"/>
      <c r="HUO2" s="104"/>
      <c r="HUP2" s="103"/>
      <c r="HUQ2" s="104"/>
      <c r="HUR2" s="103"/>
      <c r="HUS2" s="104"/>
      <c r="HUT2" s="103"/>
      <c r="HUU2" s="104"/>
      <c r="HUV2" s="103"/>
      <c r="HUW2" s="104"/>
      <c r="HUX2" s="103"/>
      <c r="HUY2" s="104"/>
      <c r="HUZ2" s="103"/>
      <c r="HVA2" s="104"/>
      <c r="HVB2" s="103"/>
      <c r="HVC2" s="104"/>
      <c r="HVD2" s="103"/>
      <c r="HVE2" s="104"/>
      <c r="HVF2" s="103"/>
      <c r="HVG2" s="104"/>
      <c r="HVH2" s="103"/>
      <c r="HVI2" s="104"/>
      <c r="HVJ2" s="103"/>
      <c r="HVK2" s="104"/>
      <c r="HVL2" s="103"/>
      <c r="HVM2" s="104"/>
      <c r="HVN2" s="103"/>
      <c r="HVO2" s="104"/>
      <c r="HVP2" s="103"/>
      <c r="HVQ2" s="104"/>
      <c r="HVR2" s="103"/>
      <c r="HVS2" s="104"/>
      <c r="HVT2" s="103"/>
      <c r="HVU2" s="104"/>
      <c r="HVV2" s="103"/>
      <c r="HVW2" s="104"/>
      <c r="HVX2" s="103"/>
      <c r="HVY2" s="104"/>
      <c r="HVZ2" s="103"/>
      <c r="HWA2" s="104"/>
      <c r="HWB2" s="103"/>
      <c r="HWC2" s="104"/>
      <c r="HWD2" s="103"/>
      <c r="HWE2" s="104"/>
      <c r="HWF2" s="103"/>
      <c r="HWG2" s="104"/>
      <c r="HWH2" s="103"/>
      <c r="HWI2" s="104"/>
      <c r="HWJ2" s="103"/>
      <c r="HWK2" s="104"/>
      <c r="HWL2" s="103"/>
      <c r="HWM2" s="104"/>
      <c r="HWN2" s="103"/>
      <c r="HWO2" s="104"/>
      <c r="HWP2" s="103"/>
      <c r="HWQ2" s="104"/>
      <c r="HWR2" s="103"/>
      <c r="HWS2" s="104"/>
      <c r="HWT2" s="103"/>
      <c r="HWU2" s="104"/>
      <c r="HWV2" s="103"/>
      <c r="HWW2" s="104"/>
      <c r="HWX2" s="103"/>
      <c r="HWY2" s="104"/>
      <c r="HWZ2" s="103"/>
      <c r="HXA2" s="104"/>
      <c r="HXB2" s="103"/>
      <c r="HXC2" s="104"/>
      <c r="HXD2" s="103"/>
      <c r="HXE2" s="104"/>
      <c r="HXF2" s="103"/>
      <c r="HXG2" s="104"/>
      <c r="HXH2" s="103"/>
      <c r="HXI2" s="104"/>
      <c r="HXJ2" s="103"/>
      <c r="HXK2" s="104"/>
      <c r="HXL2" s="103"/>
      <c r="HXM2" s="104"/>
      <c r="HXN2" s="103"/>
      <c r="HXO2" s="104"/>
      <c r="HXP2" s="103"/>
      <c r="HXQ2" s="104"/>
      <c r="HXR2" s="103"/>
      <c r="HXS2" s="104"/>
      <c r="HXT2" s="103"/>
      <c r="HXU2" s="104"/>
      <c r="HXV2" s="103"/>
      <c r="HXW2" s="104"/>
      <c r="HXX2" s="103"/>
      <c r="HXY2" s="104"/>
      <c r="HXZ2" s="103"/>
      <c r="HYA2" s="104"/>
      <c r="HYB2" s="103"/>
      <c r="HYC2" s="104"/>
      <c r="HYD2" s="103"/>
      <c r="HYE2" s="104"/>
      <c r="HYF2" s="103"/>
      <c r="HYG2" s="104"/>
      <c r="HYH2" s="103"/>
      <c r="HYI2" s="104"/>
      <c r="HYJ2" s="103"/>
      <c r="HYK2" s="104"/>
      <c r="HYL2" s="103"/>
      <c r="HYM2" s="104"/>
      <c r="HYN2" s="103"/>
      <c r="HYO2" s="104"/>
      <c r="HYP2" s="103"/>
      <c r="HYQ2" s="104"/>
      <c r="HYR2" s="103"/>
      <c r="HYS2" s="104"/>
      <c r="HYT2" s="103"/>
      <c r="HYU2" s="104"/>
      <c r="HYV2" s="103"/>
      <c r="HYW2" s="104"/>
      <c r="HYX2" s="103"/>
      <c r="HYY2" s="104"/>
      <c r="HYZ2" s="103"/>
      <c r="HZA2" s="104"/>
      <c r="HZB2" s="103"/>
      <c r="HZC2" s="104"/>
      <c r="HZD2" s="103"/>
      <c r="HZE2" s="104"/>
      <c r="HZF2" s="103"/>
      <c r="HZG2" s="104"/>
      <c r="HZH2" s="103"/>
      <c r="HZI2" s="104"/>
      <c r="HZJ2" s="103"/>
      <c r="HZK2" s="104"/>
      <c r="HZL2" s="103"/>
      <c r="HZM2" s="104"/>
      <c r="HZN2" s="103"/>
      <c r="HZO2" s="104"/>
      <c r="HZP2" s="103"/>
      <c r="HZQ2" s="104"/>
      <c r="HZR2" s="103"/>
      <c r="HZS2" s="104"/>
      <c r="HZT2" s="103"/>
      <c r="HZU2" s="104"/>
      <c r="HZV2" s="103"/>
      <c r="HZW2" s="104"/>
      <c r="HZX2" s="103"/>
      <c r="HZY2" s="104"/>
      <c r="HZZ2" s="103"/>
      <c r="IAA2" s="104"/>
      <c r="IAB2" s="103"/>
      <c r="IAC2" s="104"/>
      <c r="IAD2" s="103"/>
      <c r="IAE2" s="104"/>
      <c r="IAF2" s="103"/>
      <c r="IAG2" s="104"/>
      <c r="IAH2" s="103"/>
      <c r="IAI2" s="104"/>
      <c r="IAJ2" s="103"/>
      <c r="IAK2" s="104"/>
      <c r="IAL2" s="103"/>
      <c r="IAM2" s="104"/>
      <c r="IAN2" s="103"/>
      <c r="IAO2" s="104"/>
      <c r="IAP2" s="103"/>
      <c r="IAQ2" s="104"/>
      <c r="IAR2" s="103"/>
      <c r="IAS2" s="104"/>
      <c r="IAT2" s="103"/>
      <c r="IAU2" s="104"/>
      <c r="IAV2" s="103"/>
      <c r="IAW2" s="104"/>
      <c r="IAX2" s="103"/>
      <c r="IAY2" s="104"/>
      <c r="IAZ2" s="103"/>
      <c r="IBA2" s="104"/>
      <c r="IBB2" s="103"/>
      <c r="IBC2" s="104"/>
      <c r="IBD2" s="103"/>
      <c r="IBE2" s="104"/>
      <c r="IBF2" s="103"/>
      <c r="IBG2" s="104"/>
      <c r="IBH2" s="103"/>
      <c r="IBI2" s="104"/>
      <c r="IBJ2" s="103"/>
      <c r="IBK2" s="104"/>
      <c r="IBL2" s="103"/>
      <c r="IBM2" s="104"/>
      <c r="IBN2" s="103"/>
      <c r="IBO2" s="104"/>
      <c r="IBP2" s="103"/>
      <c r="IBQ2" s="104"/>
      <c r="IBR2" s="103"/>
      <c r="IBS2" s="104"/>
      <c r="IBT2" s="103"/>
      <c r="IBU2" s="104"/>
      <c r="IBV2" s="103"/>
      <c r="IBW2" s="104"/>
      <c r="IBX2" s="103"/>
      <c r="IBY2" s="104"/>
      <c r="IBZ2" s="103"/>
      <c r="ICA2" s="104"/>
      <c r="ICB2" s="103"/>
      <c r="ICC2" s="104"/>
      <c r="ICD2" s="103"/>
      <c r="ICE2" s="104"/>
      <c r="ICF2" s="103"/>
      <c r="ICG2" s="104"/>
      <c r="ICH2" s="103"/>
      <c r="ICI2" s="104"/>
      <c r="ICJ2" s="103"/>
      <c r="ICK2" s="104"/>
      <c r="ICL2" s="103"/>
      <c r="ICM2" s="104"/>
      <c r="ICN2" s="103"/>
      <c r="ICO2" s="104"/>
      <c r="ICP2" s="103"/>
      <c r="ICQ2" s="104"/>
      <c r="ICR2" s="103"/>
      <c r="ICS2" s="104"/>
      <c r="ICT2" s="103"/>
      <c r="ICU2" s="104"/>
      <c r="ICV2" s="103"/>
      <c r="ICW2" s="104"/>
      <c r="ICX2" s="103"/>
      <c r="ICY2" s="104"/>
      <c r="ICZ2" s="103"/>
      <c r="IDA2" s="104"/>
      <c r="IDB2" s="103"/>
      <c r="IDC2" s="104"/>
      <c r="IDD2" s="103"/>
      <c r="IDE2" s="104"/>
      <c r="IDF2" s="103"/>
      <c r="IDG2" s="104"/>
      <c r="IDH2" s="103"/>
      <c r="IDI2" s="104"/>
      <c r="IDJ2" s="103"/>
      <c r="IDK2" s="104"/>
      <c r="IDL2" s="103"/>
      <c r="IDM2" s="104"/>
      <c r="IDN2" s="103"/>
      <c r="IDO2" s="104"/>
      <c r="IDP2" s="103"/>
      <c r="IDQ2" s="104"/>
      <c r="IDR2" s="103"/>
      <c r="IDS2" s="104"/>
      <c r="IDT2" s="103"/>
      <c r="IDU2" s="104"/>
      <c r="IDV2" s="103"/>
      <c r="IDW2" s="104"/>
      <c r="IDX2" s="103"/>
      <c r="IDY2" s="104"/>
      <c r="IDZ2" s="103"/>
      <c r="IEA2" s="104"/>
      <c r="IEB2" s="103"/>
      <c r="IEC2" s="104"/>
      <c r="IED2" s="103"/>
      <c r="IEE2" s="104"/>
      <c r="IEF2" s="103"/>
      <c r="IEG2" s="104"/>
      <c r="IEH2" s="103"/>
      <c r="IEI2" s="104"/>
      <c r="IEJ2" s="103"/>
      <c r="IEK2" s="104"/>
      <c r="IEL2" s="103"/>
      <c r="IEM2" s="104"/>
      <c r="IEN2" s="103"/>
      <c r="IEO2" s="104"/>
      <c r="IEP2" s="103"/>
      <c r="IEQ2" s="104"/>
      <c r="IER2" s="103"/>
      <c r="IES2" s="104"/>
      <c r="IET2" s="103"/>
      <c r="IEU2" s="104"/>
      <c r="IEV2" s="103"/>
      <c r="IEW2" s="104"/>
      <c r="IEX2" s="103"/>
      <c r="IEY2" s="104"/>
      <c r="IEZ2" s="103"/>
      <c r="IFA2" s="104"/>
      <c r="IFB2" s="103"/>
      <c r="IFC2" s="104"/>
      <c r="IFD2" s="103"/>
      <c r="IFE2" s="104"/>
      <c r="IFF2" s="103"/>
      <c r="IFG2" s="104"/>
      <c r="IFH2" s="103"/>
      <c r="IFI2" s="104"/>
      <c r="IFJ2" s="103"/>
      <c r="IFK2" s="104"/>
      <c r="IFL2" s="103"/>
      <c r="IFM2" s="104"/>
      <c r="IFN2" s="103"/>
      <c r="IFO2" s="104"/>
      <c r="IFP2" s="103"/>
      <c r="IFQ2" s="104"/>
      <c r="IFR2" s="103"/>
      <c r="IFS2" s="104"/>
      <c r="IFT2" s="103"/>
      <c r="IFU2" s="104"/>
      <c r="IFV2" s="103"/>
      <c r="IFW2" s="104"/>
      <c r="IFX2" s="103"/>
      <c r="IFY2" s="104"/>
      <c r="IFZ2" s="103"/>
      <c r="IGA2" s="104"/>
      <c r="IGB2" s="103"/>
      <c r="IGC2" s="104"/>
      <c r="IGD2" s="103"/>
      <c r="IGE2" s="104"/>
      <c r="IGF2" s="103"/>
      <c r="IGG2" s="104"/>
      <c r="IGH2" s="103"/>
      <c r="IGI2" s="104"/>
      <c r="IGJ2" s="103"/>
      <c r="IGK2" s="104"/>
      <c r="IGL2" s="103"/>
      <c r="IGM2" s="104"/>
      <c r="IGN2" s="103"/>
      <c r="IGO2" s="104"/>
      <c r="IGP2" s="103"/>
      <c r="IGQ2" s="104"/>
      <c r="IGR2" s="103"/>
      <c r="IGS2" s="104"/>
      <c r="IGT2" s="103"/>
      <c r="IGU2" s="104"/>
      <c r="IGV2" s="103"/>
      <c r="IGW2" s="104"/>
      <c r="IGX2" s="103"/>
      <c r="IGY2" s="104"/>
      <c r="IGZ2" s="103"/>
      <c r="IHA2" s="104"/>
      <c r="IHB2" s="103"/>
      <c r="IHC2" s="104"/>
      <c r="IHD2" s="103"/>
      <c r="IHE2" s="104"/>
      <c r="IHF2" s="103"/>
      <c r="IHG2" s="104"/>
      <c r="IHH2" s="103"/>
      <c r="IHI2" s="104"/>
      <c r="IHJ2" s="103"/>
      <c r="IHK2" s="104"/>
      <c r="IHL2" s="103"/>
      <c r="IHM2" s="104"/>
      <c r="IHN2" s="103"/>
      <c r="IHO2" s="104"/>
      <c r="IHP2" s="103"/>
      <c r="IHQ2" s="104"/>
      <c r="IHR2" s="103"/>
      <c r="IHS2" s="104"/>
      <c r="IHT2" s="103"/>
      <c r="IHU2" s="104"/>
      <c r="IHV2" s="103"/>
      <c r="IHW2" s="104"/>
      <c r="IHX2" s="103"/>
      <c r="IHY2" s="104"/>
      <c r="IHZ2" s="103"/>
      <c r="IIA2" s="104"/>
      <c r="IIB2" s="103"/>
      <c r="IIC2" s="104"/>
      <c r="IID2" s="103"/>
      <c r="IIE2" s="104"/>
      <c r="IIF2" s="103"/>
      <c r="IIG2" s="104"/>
      <c r="IIH2" s="103"/>
      <c r="III2" s="104"/>
      <c r="IIJ2" s="103"/>
      <c r="IIK2" s="104"/>
      <c r="IIL2" s="103"/>
      <c r="IIM2" s="104"/>
      <c r="IIN2" s="103"/>
      <c r="IIO2" s="104"/>
      <c r="IIP2" s="103"/>
      <c r="IIQ2" s="104"/>
      <c r="IIR2" s="103"/>
      <c r="IIS2" s="104"/>
      <c r="IIT2" s="103"/>
      <c r="IIU2" s="104"/>
      <c r="IIV2" s="103"/>
      <c r="IIW2" s="104"/>
      <c r="IIX2" s="103"/>
      <c r="IIY2" s="104"/>
      <c r="IIZ2" s="103"/>
      <c r="IJA2" s="104"/>
      <c r="IJB2" s="103"/>
      <c r="IJC2" s="104"/>
      <c r="IJD2" s="103"/>
      <c r="IJE2" s="104"/>
      <c r="IJF2" s="103"/>
      <c r="IJG2" s="104"/>
      <c r="IJH2" s="103"/>
      <c r="IJI2" s="104"/>
      <c r="IJJ2" s="103"/>
      <c r="IJK2" s="104"/>
      <c r="IJL2" s="103"/>
      <c r="IJM2" s="104"/>
      <c r="IJN2" s="103"/>
      <c r="IJO2" s="104"/>
      <c r="IJP2" s="103"/>
      <c r="IJQ2" s="104"/>
      <c r="IJR2" s="103"/>
      <c r="IJS2" s="104"/>
      <c r="IJT2" s="103"/>
      <c r="IJU2" s="104"/>
      <c r="IJV2" s="103"/>
      <c r="IJW2" s="104"/>
      <c r="IJX2" s="103"/>
      <c r="IJY2" s="104"/>
      <c r="IJZ2" s="103"/>
      <c r="IKA2" s="104"/>
      <c r="IKB2" s="103"/>
      <c r="IKC2" s="104"/>
      <c r="IKD2" s="103"/>
      <c r="IKE2" s="104"/>
      <c r="IKF2" s="103"/>
      <c r="IKG2" s="104"/>
      <c r="IKH2" s="103"/>
      <c r="IKI2" s="104"/>
      <c r="IKJ2" s="103"/>
      <c r="IKK2" s="104"/>
      <c r="IKL2" s="103"/>
      <c r="IKM2" s="104"/>
      <c r="IKN2" s="103"/>
      <c r="IKO2" s="104"/>
      <c r="IKP2" s="103"/>
      <c r="IKQ2" s="104"/>
      <c r="IKR2" s="103"/>
      <c r="IKS2" s="104"/>
      <c r="IKT2" s="103"/>
      <c r="IKU2" s="104"/>
      <c r="IKV2" s="103"/>
      <c r="IKW2" s="104"/>
      <c r="IKX2" s="103"/>
      <c r="IKY2" s="104"/>
      <c r="IKZ2" s="103"/>
      <c r="ILA2" s="104"/>
      <c r="ILB2" s="103"/>
      <c r="ILC2" s="104"/>
      <c r="ILD2" s="103"/>
      <c r="ILE2" s="104"/>
      <c r="ILF2" s="103"/>
      <c r="ILG2" s="104"/>
      <c r="ILH2" s="103"/>
      <c r="ILI2" s="104"/>
      <c r="ILJ2" s="103"/>
      <c r="ILK2" s="104"/>
      <c r="ILL2" s="103"/>
      <c r="ILM2" s="104"/>
      <c r="ILN2" s="103"/>
      <c r="ILO2" s="104"/>
      <c r="ILP2" s="103"/>
      <c r="ILQ2" s="104"/>
      <c r="ILR2" s="103"/>
      <c r="ILS2" s="104"/>
      <c r="ILT2" s="103"/>
      <c r="ILU2" s="104"/>
      <c r="ILV2" s="103"/>
      <c r="ILW2" s="104"/>
      <c r="ILX2" s="103"/>
      <c r="ILY2" s="104"/>
      <c r="ILZ2" s="103"/>
      <c r="IMA2" s="104"/>
      <c r="IMB2" s="103"/>
      <c r="IMC2" s="104"/>
      <c r="IMD2" s="103"/>
      <c r="IME2" s="104"/>
      <c r="IMF2" s="103"/>
      <c r="IMG2" s="104"/>
      <c r="IMH2" s="103"/>
      <c r="IMI2" s="104"/>
      <c r="IMJ2" s="103"/>
      <c r="IMK2" s="104"/>
      <c r="IML2" s="103"/>
      <c r="IMM2" s="104"/>
      <c r="IMN2" s="103"/>
      <c r="IMO2" s="104"/>
      <c r="IMP2" s="103"/>
      <c r="IMQ2" s="104"/>
      <c r="IMR2" s="103"/>
      <c r="IMS2" s="104"/>
      <c r="IMT2" s="103"/>
      <c r="IMU2" s="104"/>
      <c r="IMV2" s="103"/>
      <c r="IMW2" s="104"/>
      <c r="IMX2" s="103"/>
      <c r="IMY2" s="104"/>
      <c r="IMZ2" s="103"/>
      <c r="INA2" s="104"/>
      <c r="INB2" s="103"/>
      <c r="INC2" s="104"/>
      <c r="IND2" s="103"/>
      <c r="INE2" s="104"/>
      <c r="INF2" s="103"/>
      <c r="ING2" s="104"/>
      <c r="INH2" s="103"/>
      <c r="INI2" s="104"/>
      <c r="INJ2" s="103"/>
      <c r="INK2" s="104"/>
      <c r="INL2" s="103"/>
      <c r="INM2" s="104"/>
      <c r="INN2" s="103"/>
      <c r="INO2" s="104"/>
      <c r="INP2" s="103"/>
      <c r="INQ2" s="104"/>
      <c r="INR2" s="103"/>
      <c r="INS2" s="104"/>
      <c r="INT2" s="103"/>
      <c r="INU2" s="104"/>
      <c r="INV2" s="103"/>
      <c r="INW2" s="104"/>
      <c r="INX2" s="103"/>
      <c r="INY2" s="104"/>
      <c r="INZ2" s="103"/>
      <c r="IOA2" s="104"/>
      <c r="IOB2" s="103"/>
      <c r="IOC2" s="104"/>
      <c r="IOD2" s="103"/>
      <c r="IOE2" s="104"/>
      <c r="IOF2" s="103"/>
      <c r="IOG2" s="104"/>
      <c r="IOH2" s="103"/>
      <c r="IOI2" s="104"/>
      <c r="IOJ2" s="103"/>
      <c r="IOK2" s="104"/>
      <c r="IOL2" s="103"/>
      <c r="IOM2" s="104"/>
      <c r="ION2" s="103"/>
      <c r="IOO2" s="104"/>
      <c r="IOP2" s="103"/>
      <c r="IOQ2" s="104"/>
      <c r="IOR2" s="103"/>
      <c r="IOS2" s="104"/>
      <c r="IOT2" s="103"/>
      <c r="IOU2" s="104"/>
      <c r="IOV2" s="103"/>
      <c r="IOW2" s="104"/>
      <c r="IOX2" s="103"/>
      <c r="IOY2" s="104"/>
      <c r="IOZ2" s="103"/>
      <c r="IPA2" s="104"/>
      <c r="IPB2" s="103"/>
      <c r="IPC2" s="104"/>
      <c r="IPD2" s="103"/>
      <c r="IPE2" s="104"/>
      <c r="IPF2" s="103"/>
      <c r="IPG2" s="104"/>
      <c r="IPH2" s="103"/>
      <c r="IPI2" s="104"/>
      <c r="IPJ2" s="103"/>
      <c r="IPK2" s="104"/>
      <c r="IPL2" s="103"/>
      <c r="IPM2" s="104"/>
      <c r="IPN2" s="103"/>
      <c r="IPO2" s="104"/>
      <c r="IPP2" s="103"/>
      <c r="IPQ2" s="104"/>
      <c r="IPR2" s="103"/>
      <c r="IPS2" s="104"/>
      <c r="IPT2" s="103"/>
      <c r="IPU2" s="104"/>
      <c r="IPV2" s="103"/>
      <c r="IPW2" s="104"/>
      <c r="IPX2" s="103"/>
      <c r="IPY2" s="104"/>
      <c r="IPZ2" s="103"/>
      <c r="IQA2" s="104"/>
      <c r="IQB2" s="103"/>
      <c r="IQC2" s="104"/>
      <c r="IQD2" s="103"/>
      <c r="IQE2" s="104"/>
      <c r="IQF2" s="103"/>
      <c r="IQG2" s="104"/>
      <c r="IQH2" s="103"/>
      <c r="IQI2" s="104"/>
      <c r="IQJ2" s="103"/>
      <c r="IQK2" s="104"/>
      <c r="IQL2" s="103"/>
      <c r="IQM2" s="104"/>
      <c r="IQN2" s="103"/>
      <c r="IQO2" s="104"/>
      <c r="IQP2" s="103"/>
      <c r="IQQ2" s="104"/>
      <c r="IQR2" s="103"/>
      <c r="IQS2" s="104"/>
      <c r="IQT2" s="103"/>
      <c r="IQU2" s="104"/>
      <c r="IQV2" s="103"/>
      <c r="IQW2" s="104"/>
      <c r="IQX2" s="103"/>
      <c r="IQY2" s="104"/>
      <c r="IQZ2" s="103"/>
      <c r="IRA2" s="104"/>
      <c r="IRB2" s="103"/>
      <c r="IRC2" s="104"/>
      <c r="IRD2" s="103"/>
      <c r="IRE2" s="104"/>
      <c r="IRF2" s="103"/>
      <c r="IRG2" s="104"/>
      <c r="IRH2" s="103"/>
      <c r="IRI2" s="104"/>
      <c r="IRJ2" s="103"/>
      <c r="IRK2" s="104"/>
      <c r="IRL2" s="103"/>
      <c r="IRM2" s="104"/>
      <c r="IRN2" s="103"/>
      <c r="IRO2" s="104"/>
      <c r="IRP2" s="103"/>
      <c r="IRQ2" s="104"/>
      <c r="IRR2" s="103"/>
      <c r="IRS2" s="104"/>
      <c r="IRT2" s="103"/>
      <c r="IRU2" s="104"/>
      <c r="IRV2" s="103"/>
      <c r="IRW2" s="104"/>
      <c r="IRX2" s="103"/>
      <c r="IRY2" s="104"/>
      <c r="IRZ2" s="103"/>
      <c r="ISA2" s="104"/>
      <c r="ISB2" s="103"/>
      <c r="ISC2" s="104"/>
      <c r="ISD2" s="103"/>
      <c r="ISE2" s="104"/>
      <c r="ISF2" s="103"/>
      <c r="ISG2" s="104"/>
      <c r="ISH2" s="103"/>
      <c r="ISI2" s="104"/>
      <c r="ISJ2" s="103"/>
      <c r="ISK2" s="104"/>
      <c r="ISL2" s="103"/>
      <c r="ISM2" s="104"/>
      <c r="ISN2" s="103"/>
      <c r="ISO2" s="104"/>
      <c r="ISP2" s="103"/>
      <c r="ISQ2" s="104"/>
      <c r="ISR2" s="103"/>
      <c r="ISS2" s="104"/>
      <c r="IST2" s="103"/>
      <c r="ISU2" s="104"/>
      <c r="ISV2" s="103"/>
      <c r="ISW2" s="104"/>
      <c r="ISX2" s="103"/>
      <c r="ISY2" s="104"/>
      <c r="ISZ2" s="103"/>
      <c r="ITA2" s="104"/>
      <c r="ITB2" s="103"/>
      <c r="ITC2" s="104"/>
      <c r="ITD2" s="103"/>
      <c r="ITE2" s="104"/>
      <c r="ITF2" s="103"/>
      <c r="ITG2" s="104"/>
      <c r="ITH2" s="103"/>
      <c r="ITI2" s="104"/>
      <c r="ITJ2" s="103"/>
      <c r="ITK2" s="104"/>
      <c r="ITL2" s="103"/>
      <c r="ITM2" s="104"/>
      <c r="ITN2" s="103"/>
      <c r="ITO2" s="104"/>
      <c r="ITP2" s="103"/>
      <c r="ITQ2" s="104"/>
      <c r="ITR2" s="103"/>
      <c r="ITS2" s="104"/>
      <c r="ITT2" s="103"/>
      <c r="ITU2" s="104"/>
      <c r="ITV2" s="103"/>
      <c r="ITW2" s="104"/>
      <c r="ITX2" s="103"/>
      <c r="ITY2" s="104"/>
      <c r="ITZ2" s="103"/>
      <c r="IUA2" s="104"/>
      <c r="IUB2" s="103"/>
      <c r="IUC2" s="104"/>
      <c r="IUD2" s="103"/>
      <c r="IUE2" s="104"/>
      <c r="IUF2" s="103"/>
      <c r="IUG2" s="104"/>
      <c r="IUH2" s="103"/>
      <c r="IUI2" s="104"/>
      <c r="IUJ2" s="103"/>
      <c r="IUK2" s="104"/>
      <c r="IUL2" s="103"/>
      <c r="IUM2" s="104"/>
      <c r="IUN2" s="103"/>
      <c r="IUO2" s="104"/>
      <c r="IUP2" s="103"/>
      <c r="IUQ2" s="104"/>
      <c r="IUR2" s="103"/>
      <c r="IUS2" s="104"/>
      <c r="IUT2" s="103"/>
      <c r="IUU2" s="104"/>
      <c r="IUV2" s="103"/>
      <c r="IUW2" s="104"/>
      <c r="IUX2" s="103"/>
      <c r="IUY2" s="104"/>
      <c r="IUZ2" s="103"/>
      <c r="IVA2" s="104"/>
      <c r="IVB2" s="103"/>
      <c r="IVC2" s="104"/>
      <c r="IVD2" s="103"/>
      <c r="IVE2" s="104"/>
      <c r="IVF2" s="103"/>
      <c r="IVG2" s="104"/>
      <c r="IVH2" s="103"/>
      <c r="IVI2" s="104"/>
      <c r="IVJ2" s="103"/>
      <c r="IVK2" s="104"/>
      <c r="IVL2" s="103"/>
      <c r="IVM2" s="104"/>
      <c r="IVN2" s="103"/>
      <c r="IVO2" s="104"/>
      <c r="IVP2" s="103"/>
      <c r="IVQ2" s="104"/>
      <c r="IVR2" s="103"/>
      <c r="IVS2" s="104"/>
      <c r="IVT2" s="103"/>
      <c r="IVU2" s="104"/>
      <c r="IVV2" s="103"/>
      <c r="IVW2" s="104"/>
      <c r="IVX2" s="103"/>
      <c r="IVY2" s="104"/>
      <c r="IVZ2" s="103"/>
      <c r="IWA2" s="104"/>
      <c r="IWB2" s="103"/>
      <c r="IWC2" s="104"/>
      <c r="IWD2" s="103"/>
      <c r="IWE2" s="104"/>
      <c r="IWF2" s="103"/>
      <c r="IWG2" s="104"/>
      <c r="IWH2" s="103"/>
      <c r="IWI2" s="104"/>
      <c r="IWJ2" s="103"/>
      <c r="IWK2" s="104"/>
      <c r="IWL2" s="103"/>
      <c r="IWM2" s="104"/>
      <c r="IWN2" s="103"/>
      <c r="IWO2" s="104"/>
      <c r="IWP2" s="103"/>
      <c r="IWQ2" s="104"/>
      <c r="IWR2" s="103"/>
      <c r="IWS2" s="104"/>
      <c r="IWT2" s="103"/>
      <c r="IWU2" s="104"/>
      <c r="IWV2" s="103"/>
      <c r="IWW2" s="104"/>
      <c r="IWX2" s="103"/>
      <c r="IWY2" s="104"/>
      <c r="IWZ2" s="103"/>
      <c r="IXA2" s="104"/>
      <c r="IXB2" s="103"/>
      <c r="IXC2" s="104"/>
      <c r="IXD2" s="103"/>
      <c r="IXE2" s="104"/>
      <c r="IXF2" s="103"/>
      <c r="IXG2" s="104"/>
      <c r="IXH2" s="103"/>
      <c r="IXI2" s="104"/>
      <c r="IXJ2" s="103"/>
      <c r="IXK2" s="104"/>
      <c r="IXL2" s="103"/>
      <c r="IXM2" s="104"/>
      <c r="IXN2" s="103"/>
      <c r="IXO2" s="104"/>
      <c r="IXP2" s="103"/>
      <c r="IXQ2" s="104"/>
      <c r="IXR2" s="103"/>
      <c r="IXS2" s="104"/>
      <c r="IXT2" s="103"/>
      <c r="IXU2" s="104"/>
      <c r="IXV2" s="103"/>
      <c r="IXW2" s="104"/>
      <c r="IXX2" s="103"/>
      <c r="IXY2" s="104"/>
      <c r="IXZ2" s="103"/>
      <c r="IYA2" s="104"/>
      <c r="IYB2" s="103"/>
      <c r="IYC2" s="104"/>
      <c r="IYD2" s="103"/>
      <c r="IYE2" s="104"/>
      <c r="IYF2" s="103"/>
      <c r="IYG2" s="104"/>
      <c r="IYH2" s="103"/>
      <c r="IYI2" s="104"/>
      <c r="IYJ2" s="103"/>
      <c r="IYK2" s="104"/>
      <c r="IYL2" s="103"/>
      <c r="IYM2" s="104"/>
      <c r="IYN2" s="103"/>
      <c r="IYO2" s="104"/>
      <c r="IYP2" s="103"/>
      <c r="IYQ2" s="104"/>
      <c r="IYR2" s="103"/>
      <c r="IYS2" s="104"/>
      <c r="IYT2" s="103"/>
      <c r="IYU2" s="104"/>
      <c r="IYV2" s="103"/>
      <c r="IYW2" s="104"/>
      <c r="IYX2" s="103"/>
      <c r="IYY2" s="104"/>
      <c r="IYZ2" s="103"/>
      <c r="IZA2" s="104"/>
      <c r="IZB2" s="103"/>
      <c r="IZC2" s="104"/>
      <c r="IZD2" s="103"/>
      <c r="IZE2" s="104"/>
      <c r="IZF2" s="103"/>
      <c r="IZG2" s="104"/>
      <c r="IZH2" s="103"/>
      <c r="IZI2" s="104"/>
      <c r="IZJ2" s="103"/>
      <c r="IZK2" s="104"/>
      <c r="IZL2" s="103"/>
      <c r="IZM2" s="104"/>
      <c r="IZN2" s="103"/>
      <c r="IZO2" s="104"/>
      <c r="IZP2" s="103"/>
      <c r="IZQ2" s="104"/>
      <c r="IZR2" s="103"/>
      <c r="IZS2" s="104"/>
      <c r="IZT2" s="103"/>
      <c r="IZU2" s="104"/>
      <c r="IZV2" s="103"/>
      <c r="IZW2" s="104"/>
      <c r="IZX2" s="103"/>
      <c r="IZY2" s="104"/>
      <c r="IZZ2" s="103"/>
      <c r="JAA2" s="104"/>
      <c r="JAB2" s="103"/>
      <c r="JAC2" s="104"/>
      <c r="JAD2" s="103"/>
      <c r="JAE2" s="104"/>
      <c r="JAF2" s="103"/>
      <c r="JAG2" s="104"/>
      <c r="JAH2" s="103"/>
      <c r="JAI2" s="104"/>
      <c r="JAJ2" s="103"/>
      <c r="JAK2" s="104"/>
      <c r="JAL2" s="103"/>
      <c r="JAM2" s="104"/>
      <c r="JAN2" s="103"/>
      <c r="JAO2" s="104"/>
      <c r="JAP2" s="103"/>
      <c r="JAQ2" s="104"/>
      <c r="JAR2" s="103"/>
      <c r="JAS2" s="104"/>
      <c r="JAT2" s="103"/>
      <c r="JAU2" s="104"/>
      <c r="JAV2" s="103"/>
      <c r="JAW2" s="104"/>
      <c r="JAX2" s="103"/>
      <c r="JAY2" s="104"/>
      <c r="JAZ2" s="103"/>
      <c r="JBA2" s="104"/>
      <c r="JBB2" s="103"/>
      <c r="JBC2" s="104"/>
      <c r="JBD2" s="103"/>
      <c r="JBE2" s="104"/>
      <c r="JBF2" s="103"/>
      <c r="JBG2" s="104"/>
      <c r="JBH2" s="103"/>
      <c r="JBI2" s="104"/>
      <c r="JBJ2" s="103"/>
      <c r="JBK2" s="104"/>
      <c r="JBL2" s="103"/>
      <c r="JBM2" s="104"/>
      <c r="JBN2" s="103"/>
      <c r="JBO2" s="104"/>
      <c r="JBP2" s="103"/>
      <c r="JBQ2" s="104"/>
      <c r="JBR2" s="103"/>
      <c r="JBS2" s="104"/>
      <c r="JBT2" s="103"/>
      <c r="JBU2" s="104"/>
      <c r="JBV2" s="103"/>
      <c r="JBW2" s="104"/>
      <c r="JBX2" s="103"/>
      <c r="JBY2" s="104"/>
      <c r="JBZ2" s="103"/>
      <c r="JCA2" s="104"/>
      <c r="JCB2" s="103"/>
      <c r="JCC2" s="104"/>
      <c r="JCD2" s="103"/>
      <c r="JCE2" s="104"/>
      <c r="JCF2" s="103"/>
      <c r="JCG2" s="104"/>
      <c r="JCH2" s="103"/>
      <c r="JCI2" s="104"/>
      <c r="JCJ2" s="103"/>
      <c r="JCK2" s="104"/>
      <c r="JCL2" s="103"/>
      <c r="JCM2" s="104"/>
      <c r="JCN2" s="103"/>
      <c r="JCO2" s="104"/>
      <c r="JCP2" s="103"/>
      <c r="JCQ2" s="104"/>
      <c r="JCR2" s="103"/>
      <c r="JCS2" s="104"/>
      <c r="JCT2" s="103"/>
      <c r="JCU2" s="104"/>
      <c r="JCV2" s="103"/>
      <c r="JCW2" s="104"/>
      <c r="JCX2" s="103"/>
      <c r="JCY2" s="104"/>
      <c r="JCZ2" s="103"/>
      <c r="JDA2" s="104"/>
      <c r="JDB2" s="103"/>
      <c r="JDC2" s="104"/>
      <c r="JDD2" s="103"/>
      <c r="JDE2" s="104"/>
      <c r="JDF2" s="103"/>
      <c r="JDG2" s="104"/>
      <c r="JDH2" s="103"/>
      <c r="JDI2" s="104"/>
      <c r="JDJ2" s="103"/>
      <c r="JDK2" s="104"/>
      <c r="JDL2" s="103"/>
      <c r="JDM2" s="104"/>
      <c r="JDN2" s="103"/>
      <c r="JDO2" s="104"/>
      <c r="JDP2" s="103"/>
      <c r="JDQ2" s="104"/>
      <c r="JDR2" s="103"/>
      <c r="JDS2" s="104"/>
      <c r="JDT2" s="103"/>
      <c r="JDU2" s="104"/>
      <c r="JDV2" s="103"/>
      <c r="JDW2" s="104"/>
      <c r="JDX2" s="103"/>
      <c r="JDY2" s="104"/>
      <c r="JDZ2" s="103"/>
      <c r="JEA2" s="104"/>
      <c r="JEB2" s="103"/>
      <c r="JEC2" s="104"/>
      <c r="JED2" s="103"/>
      <c r="JEE2" s="104"/>
      <c r="JEF2" s="103"/>
      <c r="JEG2" s="104"/>
      <c r="JEH2" s="103"/>
      <c r="JEI2" s="104"/>
      <c r="JEJ2" s="103"/>
      <c r="JEK2" s="104"/>
      <c r="JEL2" s="103"/>
      <c r="JEM2" s="104"/>
      <c r="JEN2" s="103"/>
      <c r="JEO2" s="104"/>
      <c r="JEP2" s="103"/>
      <c r="JEQ2" s="104"/>
      <c r="JER2" s="103"/>
      <c r="JES2" s="104"/>
      <c r="JET2" s="103"/>
      <c r="JEU2" s="104"/>
      <c r="JEV2" s="103"/>
      <c r="JEW2" s="104"/>
      <c r="JEX2" s="103"/>
      <c r="JEY2" s="104"/>
      <c r="JEZ2" s="103"/>
      <c r="JFA2" s="104"/>
      <c r="JFB2" s="103"/>
      <c r="JFC2" s="104"/>
      <c r="JFD2" s="103"/>
      <c r="JFE2" s="104"/>
      <c r="JFF2" s="103"/>
      <c r="JFG2" s="104"/>
      <c r="JFH2" s="103"/>
      <c r="JFI2" s="104"/>
      <c r="JFJ2" s="103"/>
      <c r="JFK2" s="104"/>
      <c r="JFL2" s="103"/>
      <c r="JFM2" s="104"/>
      <c r="JFN2" s="103"/>
      <c r="JFO2" s="104"/>
      <c r="JFP2" s="103"/>
      <c r="JFQ2" s="104"/>
      <c r="JFR2" s="103"/>
      <c r="JFS2" s="104"/>
      <c r="JFT2" s="103"/>
      <c r="JFU2" s="104"/>
      <c r="JFV2" s="103"/>
      <c r="JFW2" s="104"/>
      <c r="JFX2" s="103"/>
      <c r="JFY2" s="104"/>
      <c r="JFZ2" s="103"/>
      <c r="JGA2" s="104"/>
      <c r="JGB2" s="103"/>
      <c r="JGC2" s="104"/>
      <c r="JGD2" s="103"/>
      <c r="JGE2" s="104"/>
      <c r="JGF2" s="103"/>
      <c r="JGG2" s="104"/>
      <c r="JGH2" s="103"/>
      <c r="JGI2" s="104"/>
      <c r="JGJ2" s="103"/>
      <c r="JGK2" s="104"/>
      <c r="JGL2" s="103"/>
      <c r="JGM2" s="104"/>
      <c r="JGN2" s="103"/>
      <c r="JGO2" s="104"/>
      <c r="JGP2" s="103"/>
      <c r="JGQ2" s="104"/>
      <c r="JGR2" s="103"/>
      <c r="JGS2" s="104"/>
      <c r="JGT2" s="103"/>
      <c r="JGU2" s="104"/>
      <c r="JGV2" s="103"/>
      <c r="JGW2" s="104"/>
      <c r="JGX2" s="103"/>
      <c r="JGY2" s="104"/>
      <c r="JGZ2" s="103"/>
      <c r="JHA2" s="104"/>
      <c r="JHB2" s="103"/>
      <c r="JHC2" s="104"/>
      <c r="JHD2" s="103"/>
      <c r="JHE2" s="104"/>
      <c r="JHF2" s="103"/>
      <c r="JHG2" s="104"/>
      <c r="JHH2" s="103"/>
      <c r="JHI2" s="104"/>
      <c r="JHJ2" s="103"/>
      <c r="JHK2" s="104"/>
      <c r="JHL2" s="103"/>
      <c r="JHM2" s="104"/>
      <c r="JHN2" s="103"/>
      <c r="JHO2" s="104"/>
      <c r="JHP2" s="103"/>
      <c r="JHQ2" s="104"/>
      <c r="JHR2" s="103"/>
      <c r="JHS2" s="104"/>
      <c r="JHT2" s="103"/>
      <c r="JHU2" s="104"/>
      <c r="JHV2" s="103"/>
      <c r="JHW2" s="104"/>
      <c r="JHX2" s="103"/>
      <c r="JHY2" s="104"/>
      <c r="JHZ2" s="103"/>
      <c r="JIA2" s="104"/>
      <c r="JIB2" s="103"/>
      <c r="JIC2" s="104"/>
      <c r="JID2" s="103"/>
      <c r="JIE2" s="104"/>
      <c r="JIF2" s="103"/>
      <c r="JIG2" s="104"/>
      <c r="JIH2" s="103"/>
      <c r="JII2" s="104"/>
      <c r="JIJ2" s="103"/>
      <c r="JIK2" s="104"/>
      <c r="JIL2" s="103"/>
      <c r="JIM2" s="104"/>
      <c r="JIN2" s="103"/>
      <c r="JIO2" s="104"/>
      <c r="JIP2" s="103"/>
      <c r="JIQ2" s="104"/>
      <c r="JIR2" s="103"/>
      <c r="JIS2" s="104"/>
      <c r="JIT2" s="103"/>
      <c r="JIU2" s="104"/>
      <c r="JIV2" s="103"/>
      <c r="JIW2" s="104"/>
      <c r="JIX2" s="103"/>
      <c r="JIY2" s="104"/>
      <c r="JIZ2" s="103"/>
      <c r="JJA2" s="104"/>
      <c r="JJB2" s="103"/>
      <c r="JJC2" s="104"/>
      <c r="JJD2" s="103"/>
      <c r="JJE2" s="104"/>
      <c r="JJF2" s="103"/>
      <c r="JJG2" s="104"/>
      <c r="JJH2" s="103"/>
      <c r="JJI2" s="104"/>
      <c r="JJJ2" s="103"/>
      <c r="JJK2" s="104"/>
      <c r="JJL2" s="103"/>
      <c r="JJM2" s="104"/>
      <c r="JJN2" s="103"/>
      <c r="JJO2" s="104"/>
      <c r="JJP2" s="103"/>
      <c r="JJQ2" s="104"/>
      <c r="JJR2" s="103"/>
      <c r="JJS2" s="104"/>
      <c r="JJT2" s="103"/>
      <c r="JJU2" s="104"/>
      <c r="JJV2" s="103"/>
      <c r="JJW2" s="104"/>
      <c r="JJX2" s="103"/>
      <c r="JJY2" s="104"/>
      <c r="JJZ2" s="103"/>
      <c r="JKA2" s="104"/>
      <c r="JKB2" s="103"/>
      <c r="JKC2" s="104"/>
      <c r="JKD2" s="103"/>
      <c r="JKE2" s="104"/>
      <c r="JKF2" s="103"/>
      <c r="JKG2" s="104"/>
      <c r="JKH2" s="103"/>
      <c r="JKI2" s="104"/>
      <c r="JKJ2" s="103"/>
      <c r="JKK2" s="104"/>
      <c r="JKL2" s="103"/>
      <c r="JKM2" s="104"/>
      <c r="JKN2" s="103"/>
      <c r="JKO2" s="104"/>
      <c r="JKP2" s="103"/>
      <c r="JKQ2" s="104"/>
      <c r="JKR2" s="103"/>
      <c r="JKS2" s="104"/>
      <c r="JKT2" s="103"/>
      <c r="JKU2" s="104"/>
      <c r="JKV2" s="103"/>
      <c r="JKW2" s="104"/>
      <c r="JKX2" s="103"/>
      <c r="JKY2" s="104"/>
      <c r="JKZ2" s="103"/>
      <c r="JLA2" s="104"/>
      <c r="JLB2" s="103"/>
      <c r="JLC2" s="104"/>
      <c r="JLD2" s="103"/>
      <c r="JLE2" s="104"/>
      <c r="JLF2" s="103"/>
      <c r="JLG2" s="104"/>
      <c r="JLH2" s="103"/>
      <c r="JLI2" s="104"/>
      <c r="JLJ2" s="103"/>
      <c r="JLK2" s="104"/>
      <c r="JLL2" s="103"/>
      <c r="JLM2" s="104"/>
      <c r="JLN2" s="103"/>
      <c r="JLO2" s="104"/>
      <c r="JLP2" s="103"/>
      <c r="JLQ2" s="104"/>
      <c r="JLR2" s="103"/>
      <c r="JLS2" s="104"/>
      <c r="JLT2" s="103"/>
      <c r="JLU2" s="104"/>
      <c r="JLV2" s="103"/>
      <c r="JLW2" s="104"/>
      <c r="JLX2" s="103"/>
      <c r="JLY2" s="104"/>
      <c r="JLZ2" s="103"/>
      <c r="JMA2" s="104"/>
      <c r="JMB2" s="103"/>
      <c r="JMC2" s="104"/>
      <c r="JMD2" s="103"/>
      <c r="JME2" s="104"/>
      <c r="JMF2" s="103"/>
      <c r="JMG2" s="104"/>
      <c r="JMH2" s="103"/>
      <c r="JMI2" s="104"/>
      <c r="JMJ2" s="103"/>
      <c r="JMK2" s="104"/>
      <c r="JML2" s="103"/>
      <c r="JMM2" s="104"/>
      <c r="JMN2" s="103"/>
      <c r="JMO2" s="104"/>
      <c r="JMP2" s="103"/>
      <c r="JMQ2" s="104"/>
      <c r="JMR2" s="103"/>
      <c r="JMS2" s="104"/>
      <c r="JMT2" s="103"/>
      <c r="JMU2" s="104"/>
      <c r="JMV2" s="103"/>
      <c r="JMW2" s="104"/>
      <c r="JMX2" s="103"/>
      <c r="JMY2" s="104"/>
      <c r="JMZ2" s="103"/>
      <c r="JNA2" s="104"/>
      <c r="JNB2" s="103"/>
      <c r="JNC2" s="104"/>
      <c r="JND2" s="103"/>
      <c r="JNE2" s="104"/>
      <c r="JNF2" s="103"/>
      <c r="JNG2" s="104"/>
      <c r="JNH2" s="103"/>
      <c r="JNI2" s="104"/>
      <c r="JNJ2" s="103"/>
      <c r="JNK2" s="104"/>
      <c r="JNL2" s="103"/>
      <c r="JNM2" s="104"/>
      <c r="JNN2" s="103"/>
      <c r="JNO2" s="104"/>
      <c r="JNP2" s="103"/>
      <c r="JNQ2" s="104"/>
      <c r="JNR2" s="103"/>
      <c r="JNS2" s="104"/>
      <c r="JNT2" s="103"/>
      <c r="JNU2" s="104"/>
      <c r="JNV2" s="103"/>
      <c r="JNW2" s="104"/>
      <c r="JNX2" s="103"/>
      <c r="JNY2" s="104"/>
      <c r="JNZ2" s="103"/>
      <c r="JOA2" s="104"/>
      <c r="JOB2" s="103"/>
      <c r="JOC2" s="104"/>
      <c r="JOD2" s="103"/>
      <c r="JOE2" s="104"/>
      <c r="JOF2" s="103"/>
      <c r="JOG2" s="104"/>
      <c r="JOH2" s="103"/>
      <c r="JOI2" s="104"/>
      <c r="JOJ2" s="103"/>
      <c r="JOK2" s="104"/>
      <c r="JOL2" s="103"/>
      <c r="JOM2" s="104"/>
      <c r="JON2" s="103"/>
      <c r="JOO2" s="104"/>
      <c r="JOP2" s="103"/>
      <c r="JOQ2" s="104"/>
      <c r="JOR2" s="103"/>
      <c r="JOS2" s="104"/>
      <c r="JOT2" s="103"/>
      <c r="JOU2" s="104"/>
      <c r="JOV2" s="103"/>
      <c r="JOW2" s="104"/>
      <c r="JOX2" s="103"/>
      <c r="JOY2" s="104"/>
      <c r="JOZ2" s="103"/>
      <c r="JPA2" s="104"/>
      <c r="JPB2" s="103"/>
      <c r="JPC2" s="104"/>
      <c r="JPD2" s="103"/>
      <c r="JPE2" s="104"/>
      <c r="JPF2" s="103"/>
      <c r="JPG2" s="104"/>
      <c r="JPH2" s="103"/>
      <c r="JPI2" s="104"/>
      <c r="JPJ2" s="103"/>
      <c r="JPK2" s="104"/>
      <c r="JPL2" s="103"/>
      <c r="JPM2" s="104"/>
      <c r="JPN2" s="103"/>
      <c r="JPO2" s="104"/>
      <c r="JPP2" s="103"/>
      <c r="JPQ2" s="104"/>
      <c r="JPR2" s="103"/>
      <c r="JPS2" s="104"/>
      <c r="JPT2" s="103"/>
      <c r="JPU2" s="104"/>
      <c r="JPV2" s="103"/>
      <c r="JPW2" s="104"/>
      <c r="JPX2" s="103"/>
      <c r="JPY2" s="104"/>
      <c r="JPZ2" s="103"/>
      <c r="JQA2" s="104"/>
      <c r="JQB2" s="103"/>
      <c r="JQC2" s="104"/>
      <c r="JQD2" s="103"/>
      <c r="JQE2" s="104"/>
      <c r="JQF2" s="103"/>
      <c r="JQG2" s="104"/>
      <c r="JQH2" s="103"/>
      <c r="JQI2" s="104"/>
      <c r="JQJ2" s="103"/>
      <c r="JQK2" s="104"/>
      <c r="JQL2" s="103"/>
      <c r="JQM2" s="104"/>
      <c r="JQN2" s="103"/>
      <c r="JQO2" s="104"/>
      <c r="JQP2" s="103"/>
      <c r="JQQ2" s="104"/>
      <c r="JQR2" s="103"/>
      <c r="JQS2" s="104"/>
      <c r="JQT2" s="103"/>
      <c r="JQU2" s="104"/>
      <c r="JQV2" s="103"/>
      <c r="JQW2" s="104"/>
      <c r="JQX2" s="103"/>
      <c r="JQY2" s="104"/>
      <c r="JQZ2" s="103"/>
      <c r="JRA2" s="104"/>
      <c r="JRB2" s="103"/>
      <c r="JRC2" s="104"/>
      <c r="JRD2" s="103"/>
      <c r="JRE2" s="104"/>
      <c r="JRF2" s="103"/>
      <c r="JRG2" s="104"/>
      <c r="JRH2" s="103"/>
      <c r="JRI2" s="104"/>
      <c r="JRJ2" s="103"/>
      <c r="JRK2" s="104"/>
      <c r="JRL2" s="103"/>
      <c r="JRM2" s="104"/>
      <c r="JRN2" s="103"/>
      <c r="JRO2" s="104"/>
      <c r="JRP2" s="103"/>
      <c r="JRQ2" s="104"/>
      <c r="JRR2" s="103"/>
      <c r="JRS2" s="104"/>
      <c r="JRT2" s="103"/>
      <c r="JRU2" s="104"/>
      <c r="JRV2" s="103"/>
      <c r="JRW2" s="104"/>
      <c r="JRX2" s="103"/>
      <c r="JRY2" s="104"/>
      <c r="JRZ2" s="103"/>
      <c r="JSA2" s="104"/>
      <c r="JSB2" s="103"/>
      <c r="JSC2" s="104"/>
      <c r="JSD2" s="103"/>
      <c r="JSE2" s="104"/>
      <c r="JSF2" s="103"/>
      <c r="JSG2" s="104"/>
      <c r="JSH2" s="103"/>
      <c r="JSI2" s="104"/>
      <c r="JSJ2" s="103"/>
      <c r="JSK2" s="104"/>
      <c r="JSL2" s="103"/>
      <c r="JSM2" s="104"/>
      <c r="JSN2" s="103"/>
      <c r="JSO2" s="104"/>
      <c r="JSP2" s="103"/>
      <c r="JSQ2" s="104"/>
      <c r="JSR2" s="103"/>
      <c r="JSS2" s="104"/>
      <c r="JST2" s="103"/>
      <c r="JSU2" s="104"/>
      <c r="JSV2" s="103"/>
      <c r="JSW2" s="104"/>
      <c r="JSX2" s="103"/>
      <c r="JSY2" s="104"/>
      <c r="JSZ2" s="103"/>
      <c r="JTA2" s="104"/>
      <c r="JTB2" s="103"/>
      <c r="JTC2" s="104"/>
      <c r="JTD2" s="103"/>
      <c r="JTE2" s="104"/>
      <c r="JTF2" s="103"/>
      <c r="JTG2" s="104"/>
      <c r="JTH2" s="103"/>
      <c r="JTI2" s="104"/>
      <c r="JTJ2" s="103"/>
      <c r="JTK2" s="104"/>
      <c r="JTL2" s="103"/>
      <c r="JTM2" s="104"/>
      <c r="JTN2" s="103"/>
      <c r="JTO2" s="104"/>
      <c r="JTP2" s="103"/>
      <c r="JTQ2" s="104"/>
      <c r="JTR2" s="103"/>
      <c r="JTS2" s="104"/>
      <c r="JTT2" s="103"/>
      <c r="JTU2" s="104"/>
      <c r="JTV2" s="103"/>
      <c r="JTW2" s="104"/>
      <c r="JTX2" s="103"/>
      <c r="JTY2" s="104"/>
      <c r="JTZ2" s="103"/>
      <c r="JUA2" s="104"/>
      <c r="JUB2" s="103"/>
      <c r="JUC2" s="104"/>
      <c r="JUD2" s="103"/>
      <c r="JUE2" s="104"/>
      <c r="JUF2" s="103"/>
      <c r="JUG2" s="104"/>
      <c r="JUH2" s="103"/>
      <c r="JUI2" s="104"/>
      <c r="JUJ2" s="103"/>
      <c r="JUK2" s="104"/>
      <c r="JUL2" s="103"/>
      <c r="JUM2" s="104"/>
      <c r="JUN2" s="103"/>
      <c r="JUO2" s="104"/>
      <c r="JUP2" s="103"/>
      <c r="JUQ2" s="104"/>
      <c r="JUR2" s="103"/>
      <c r="JUS2" s="104"/>
      <c r="JUT2" s="103"/>
      <c r="JUU2" s="104"/>
      <c r="JUV2" s="103"/>
      <c r="JUW2" s="104"/>
      <c r="JUX2" s="103"/>
      <c r="JUY2" s="104"/>
      <c r="JUZ2" s="103"/>
      <c r="JVA2" s="104"/>
      <c r="JVB2" s="103"/>
      <c r="JVC2" s="104"/>
      <c r="JVD2" s="103"/>
      <c r="JVE2" s="104"/>
      <c r="JVF2" s="103"/>
      <c r="JVG2" s="104"/>
      <c r="JVH2" s="103"/>
      <c r="JVI2" s="104"/>
      <c r="JVJ2" s="103"/>
      <c r="JVK2" s="104"/>
      <c r="JVL2" s="103"/>
      <c r="JVM2" s="104"/>
      <c r="JVN2" s="103"/>
      <c r="JVO2" s="104"/>
      <c r="JVP2" s="103"/>
      <c r="JVQ2" s="104"/>
      <c r="JVR2" s="103"/>
      <c r="JVS2" s="104"/>
      <c r="JVT2" s="103"/>
      <c r="JVU2" s="104"/>
      <c r="JVV2" s="103"/>
      <c r="JVW2" s="104"/>
      <c r="JVX2" s="103"/>
      <c r="JVY2" s="104"/>
      <c r="JVZ2" s="103"/>
      <c r="JWA2" s="104"/>
      <c r="JWB2" s="103"/>
      <c r="JWC2" s="104"/>
      <c r="JWD2" s="103"/>
      <c r="JWE2" s="104"/>
      <c r="JWF2" s="103"/>
      <c r="JWG2" s="104"/>
      <c r="JWH2" s="103"/>
      <c r="JWI2" s="104"/>
      <c r="JWJ2" s="103"/>
      <c r="JWK2" s="104"/>
      <c r="JWL2" s="103"/>
      <c r="JWM2" s="104"/>
      <c r="JWN2" s="103"/>
      <c r="JWO2" s="104"/>
      <c r="JWP2" s="103"/>
      <c r="JWQ2" s="104"/>
      <c r="JWR2" s="103"/>
      <c r="JWS2" s="104"/>
      <c r="JWT2" s="103"/>
      <c r="JWU2" s="104"/>
      <c r="JWV2" s="103"/>
      <c r="JWW2" s="104"/>
      <c r="JWX2" s="103"/>
      <c r="JWY2" s="104"/>
      <c r="JWZ2" s="103"/>
      <c r="JXA2" s="104"/>
      <c r="JXB2" s="103"/>
      <c r="JXC2" s="104"/>
      <c r="JXD2" s="103"/>
      <c r="JXE2" s="104"/>
      <c r="JXF2" s="103"/>
      <c r="JXG2" s="104"/>
      <c r="JXH2" s="103"/>
      <c r="JXI2" s="104"/>
      <c r="JXJ2" s="103"/>
      <c r="JXK2" s="104"/>
      <c r="JXL2" s="103"/>
      <c r="JXM2" s="104"/>
      <c r="JXN2" s="103"/>
      <c r="JXO2" s="104"/>
      <c r="JXP2" s="103"/>
      <c r="JXQ2" s="104"/>
      <c r="JXR2" s="103"/>
      <c r="JXS2" s="104"/>
      <c r="JXT2" s="103"/>
      <c r="JXU2" s="104"/>
      <c r="JXV2" s="103"/>
      <c r="JXW2" s="104"/>
      <c r="JXX2" s="103"/>
      <c r="JXY2" s="104"/>
      <c r="JXZ2" s="103"/>
      <c r="JYA2" s="104"/>
      <c r="JYB2" s="103"/>
      <c r="JYC2" s="104"/>
      <c r="JYD2" s="103"/>
      <c r="JYE2" s="104"/>
      <c r="JYF2" s="103"/>
      <c r="JYG2" s="104"/>
      <c r="JYH2" s="103"/>
      <c r="JYI2" s="104"/>
      <c r="JYJ2" s="103"/>
      <c r="JYK2" s="104"/>
      <c r="JYL2" s="103"/>
      <c r="JYM2" s="104"/>
      <c r="JYN2" s="103"/>
      <c r="JYO2" s="104"/>
      <c r="JYP2" s="103"/>
      <c r="JYQ2" s="104"/>
      <c r="JYR2" s="103"/>
      <c r="JYS2" s="104"/>
      <c r="JYT2" s="103"/>
      <c r="JYU2" s="104"/>
      <c r="JYV2" s="103"/>
      <c r="JYW2" s="104"/>
      <c r="JYX2" s="103"/>
      <c r="JYY2" s="104"/>
      <c r="JYZ2" s="103"/>
      <c r="JZA2" s="104"/>
      <c r="JZB2" s="103"/>
      <c r="JZC2" s="104"/>
      <c r="JZD2" s="103"/>
      <c r="JZE2" s="104"/>
      <c r="JZF2" s="103"/>
      <c r="JZG2" s="104"/>
      <c r="JZH2" s="103"/>
      <c r="JZI2" s="104"/>
      <c r="JZJ2" s="103"/>
      <c r="JZK2" s="104"/>
      <c r="JZL2" s="103"/>
      <c r="JZM2" s="104"/>
      <c r="JZN2" s="103"/>
      <c r="JZO2" s="104"/>
      <c r="JZP2" s="103"/>
      <c r="JZQ2" s="104"/>
      <c r="JZR2" s="103"/>
      <c r="JZS2" s="104"/>
      <c r="JZT2" s="103"/>
      <c r="JZU2" s="104"/>
      <c r="JZV2" s="103"/>
      <c r="JZW2" s="104"/>
      <c r="JZX2" s="103"/>
      <c r="JZY2" s="104"/>
      <c r="JZZ2" s="103"/>
      <c r="KAA2" s="104"/>
      <c r="KAB2" s="103"/>
      <c r="KAC2" s="104"/>
      <c r="KAD2" s="103"/>
      <c r="KAE2" s="104"/>
      <c r="KAF2" s="103"/>
      <c r="KAG2" s="104"/>
      <c r="KAH2" s="103"/>
      <c r="KAI2" s="104"/>
      <c r="KAJ2" s="103"/>
      <c r="KAK2" s="104"/>
      <c r="KAL2" s="103"/>
      <c r="KAM2" s="104"/>
      <c r="KAN2" s="103"/>
      <c r="KAO2" s="104"/>
      <c r="KAP2" s="103"/>
      <c r="KAQ2" s="104"/>
      <c r="KAR2" s="103"/>
      <c r="KAS2" s="104"/>
      <c r="KAT2" s="103"/>
      <c r="KAU2" s="104"/>
      <c r="KAV2" s="103"/>
      <c r="KAW2" s="104"/>
      <c r="KAX2" s="103"/>
      <c r="KAY2" s="104"/>
      <c r="KAZ2" s="103"/>
      <c r="KBA2" s="104"/>
      <c r="KBB2" s="103"/>
      <c r="KBC2" s="104"/>
      <c r="KBD2" s="103"/>
      <c r="KBE2" s="104"/>
      <c r="KBF2" s="103"/>
      <c r="KBG2" s="104"/>
      <c r="KBH2" s="103"/>
      <c r="KBI2" s="104"/>
      <c r="KBJ2" s="103"/>
      <c r="KBK2" s="104"/>
      <c r="KBL2" s="103"/>
      <c r="KBM2" s="104"/>
      <c r="KBN2" s="103"/>
      <c r="KBO2" s="104"/>
      <c r="KBP2" s="103"/>
      <c r="KBQ2" s="104"/>
      <c r="KBR2" s="103"/>
      <c r="KBS2" s="104"/>
      <c r="KBT2" s="103"/>
      <c r="KBU2" s="104"/>
      <c r="KBV2" s="103"/>
      <c r="KBW2" s="104"/>
      <c r="KBX2" s="103"/>
      <c r="KBY2" s="104"/>
      <c r="KBZ2" s="103"/>
      <c r="KCA2" s="104"/>
      <c r="KCB2" s="103"/>
      <c r="KCC2" s="104"/>
      <c r="KCD2" s="103"/>
      <c r="KCE2" s="104"/>
      <c r="KCF2" s="103"/>
      <c r="KCG2" s="104"/>
      <c r="KCH2" s="103"/>
      <c r="KCI2" s="104"/>
      <c r="KCJ2" s="103"/>
      <c r="KCK2" s="104"/>
      <c r="KCL2" s="103"/>
      <c r="KCM2" s="104"/>
      <c r="KCN2" s="103"/>
      <c r="KCO2" s="104"/>
      <c r="KCP2" s="103"/>
      <c r="KCQ2" s="104"/>
      <c r="KCR2" s="103"/>
      <c r="KCS2" s="104"/>
      <c r="KCT2" s="103"/>
      <c r="KCU2" s="104"/>
      <c r="KCV2" s="103"/>
      <c r="KCW2" s="104"/>
      <c r="KCX2" s="103"/>
      <c r="KCY2" s="104"/>
      <c r="KCZ2" s="103"/>
      <c r="KDA2" s="104"/>
      <c r="KDB2" s="103"/>
      <c r="KDC2" s="104"/>
      <c r="KDD2" s="103"/>
      <c r="KDE2" s="104"/>
      <c r="KDF2" s="103"/>
      <c r="KDG2" s="104"/>
      <c r="KDH2" s="103"/>
      <c r="KDI2" s="104"/>
      <c r="KDJ2" s="103"/>
      <c r="KDK2" s="104"/>
      <c r="KDL2" s="103"/>
      <c r="KDM2" s="104"/>
      <c r="KDN2" s="103"/>
      <c r="KDO2" s="104"/>
      <c r="KDP2" s="103"/>
      <c r="KDQ2" s="104"/>
      <c r="KDR2" s="103"/>
      <c r="KDS2" s="104"/>
      <c r="KDT2" s="103"/>
      <c r="KDU2" s="104"/>
      <c r="KDV2" s="103"/>
      <c r="KDW2" s="104"/>
      <c r="KDX2" s="103"/>
      <c r="KDY2" s="104"/>
      <c r="KDZ2" s="103"/>
      <c r="KEA2" s="104"/>
      <c r="KEB2" s="103"/>
      <c r="KEC2" s="104"/>
      <c r="KED2" s="103"/>
      <c r="KEE2" s="104"/>
      <c r="KEF2" s="103"/>
      <c r="KEG2" s="104"/>
      <c r="KEH2" s="103"/>
      <c r="KEI2" s="104"/>
      <c r="KEJ2" s="103"/>
      <c r="KEK2" s="104"/>
      <c r="KEL2" s="103"/>
      <c r="KEM2" s="104"/>
      <c r="KEN2" s="103"/>
      <c r="KEO2" s="104"/>
      <c r="KEP2" s="103"/>
      <c r="KEQ2" s="104"/>
      <c r="KER2" s="103"/>
      <c r="KES2" s="104"/>
      <c r="KET2" s="103"/>
      <c r="KEU2" s="104"/>
      <c r="KEV2" s="103"/>
      <c r="KEW2" s="104"/>
      <c r="KEX2" s="103"/>
      <c r="KEY2" s="104"/>
      <c r="KEZ2" s="103"/>
      <c r="KFA2" s="104"/>
      <c r="KFB2" s="103"/>
      <c r="KFC2" s="104"/>
      <c r="KFD2" s="103"/>
      <c r="KFE2" s="104"/>
      <c r="KFF2" s="103"/>
      <c r="KFG2" s="104"/>
      <c r="KFH2" s="103"/>
      <c r="KFI2" s="104"/>
      <c r="KFJ2" s="103"/>
      <c r="KFK2" s="104"/>
      <c r="KFL2" s="103"/>
      <c r="KFM2" s="104"/>
      <c r="KFN2" s="103"/>
      <c r="KFO2" s="104"/>
      <c r="KFP2" s="103"/>
      <c r="KFQ2" s="104"/>
      <c r="KFR2" s="103"/>
      <c r="KFS2" s="104"/>
      <c r="KFT2" s="103"/>
      <c r="KFU2" s="104"/>
      <c r="KFV2" s="103"/>
      <c r="KFW2" s="104"/>
      <c r="KFX2" s="103"/>
      <c r="KFY2" s="104"/>
      <c r="KFZ2" s="103"/>
      <c r="KGA2" s="104"/>
      <c r="KGB2" s="103"/>
      <c r="KGC2" s="104"/>
      <c r="KGD2" s="103"/>
      <c r="KGE2" s="104"/>
      <c r="KGF2" s="103"/>
      <c r="KGG2" s="104"/>
      <c r="KGH2" s="103"/>
      <c r="KGI2" s="104"/>
      <c r="KGJ2" s="103"/>
      <c r="KGK2" s="104"/>
      <c r="KGL2" s="103"/>
      <c r="KGM2" s="104"/>
      <c r="KGN2" s="103"/>
      <c r="KGO2" s="104"/>
      <c r="KGP2" s="103"/>
      <c r="KGQ2" s="104"/>
      <c r="KGR2" s="103"/>
      <c r="KGS2" s="104"/>
      <c r="KGT2" s="103"/>
      <c r="KGU2" s="104"/>
      <c r="KGV2" s="103"/>
      <c r="KGW2" s="104"/>
      <c r="KGX2" s="103"/>
      <c r="KGY2" s="104"/>
      <c r="KGZ2" s="103"/>
      <c r="KHA2" s="104"/>
      <c r="KHB2" s="103"/>
      <c r="KHC2" s="104"/>
      <c r="KHD2" s="103"/>
      <c r="KHE2" s="104"/>
      <c r="KHF2" s="103"/>
      <c r="KHG2" s="104"/>
      <c r="KHH2" s="103"/>
      <c r="KHI2" s="104"/>
      <c r="KHJ2" s="103"/>
      <c r="KHK2" s="104"/>
      <c r="KHL2" s="103"/>
      <c r="KHM2" s="104"/>
      <c r="KHN2" s="103"/>
      <c r="KHO2" s="104"/>
      <c r="KHP2" s="103"/>
      <c r="KHQ2" s="104"/>
      <c r="KHR2" s="103"/>
      <c r="KHS2" s="104"/>
      <c r="KHT2" s="103"/>
      <c r="KHU2" s="104"/>
      <c r="KHV2" s="103"/>
      <c r="KHW2" s="104"/>
      <c r="KHX2" s="103"/>
      <c r="KHY2" s="104"/>
      <c r="KHZ2" s="103"/>
      <c r="KIA2" s="104"/>
      <c r="KIB2" s="103"/>
      <c r="KIC2" s="104"/>
      <c r="KID2" s="103"/>
      <c r="KIE2" s="104"/>
      <c r="KIF2" s="103"/>
      <c r="KIG2" s="104"/>
      <c r="KIH2" s="103"/>
      <c r="KII2" s="104"/>
      <c r="KIJ2" s="103"/>
      <c r="KIK2" s="104"/>
      <c r="KIL2" s="103"/>
      <c r="KIM2" s="104"/>
      <c r="KIN2" s="103"/>
      <c r="KIO2" s="104"/>
      <c r="KIP2" s="103"/>
      <c r="KIQ2" s="104"/>
      <c r="KIR2" s="103"/>
      <c r="KIS2" s="104"/>
      <c r="KIT2" s="103"/>
      <c r="KIU2" s="104"/>
      <c r="KIV2" s="103"/>
      <c r="KIW2" s="104"/>
      <c r="KIX2" s="103"/>
      <c r="KIY2" s="104"/>
      <c r="KIZ2" s="103"/>
      <c r="KJA2" s="104"/>
      <c r="KJB2" s="103"/>
      <c r="KJC2" s="104"/>
      <c r="KJD2" s="103"/>
      <c r="KJE2" s="104"/>
      <c r="KJF2" s="103"/>
      <c r="KJG2" s="104"/>
      <c r="KJH2" s="103"/>
      <c r="KJI2" s="104"/>
      <c r="KJJ2" s="103"/>
      <c r="KJK2" s="104"/>
      <c r="KJL2" s="103"/>
      <c r="KJM2" s="104"/>
      <c r="KJN2" s="103"/>
      <c r="KJO2" s="104"/>
      <c r="KJP2" s="103"/>
      <c r="KJQ2" s="104"/>
      <c r="KJR2" s="103"/>
      <c r="KJS2" s="104"/>
      <c r="KJT2" s="103"/>
      <c r="KJU2" s="104"/>
      <c r="KJV2" s="103"/>
      <c r="KJW2" s="104"/>
      <c r="KJX2" s="103"/>
      <c r="KJY2" s="104"/>
      <c r="KJZ2" s="103"/>
      <c r="KKA2" s="104"/>
      <c r="KKB2" s="103"/>
      <c r="KKC2" s="104"/>
      <c r="KKD2" s="103"/>
      <c r="KKE2" s="104"/>
      <c r="KKF2" s="103"/>
      <c r="KKG2" s="104"/>
      <c r="KKH2" s="103"/>
      <c r="KKI2" s="104"/>
      <c r="KKJ2" s="103"/>
      <c r="KKK2" s="104"/>
      <c r="KKL2" s="103"/>
      <c r="KKM2" s="104"/>
      <c r="KKN2" s="103"/>
      <c r="KKO2" s="104"/>
      <c r="KKP2" s="103"/>
      <c r="KKQ2" s="104"/>
      <c r="KKR2" s="103"/>
      <c r="KKS2" s="104"/>
      <c r="KKT2" s="103"/>
      <c r="KKU2" s="104"/>
      <c r="KKV2" s="103"/>
      <c r="KKW2" s="104"/>
      <c r="KKX2" s="103"/>
      <c r="KKY2" s="104"/>
      <c r="KKZ2" s="103"/>
      <c r="KLA2" s="104"/>
      <c r="KLB2" s="103"/>
      <c r="KLC2" s="104"/>
      <c r="KLD2" s="103"/>
      <c r="KLE2" s="104"/>
      <c r="KLF2" s="103"/>
      <c r="KLG2" s="104"/>
      <c r="KLH2" s="103"/>
      <c r="KLI2" s="104"/>
      <c r="KLJ2" s="103"/>
      <c r="KLK2" s="104"/>
      <c r="KLL2" s="103"/>
      <c r="KLM2" s="104"/>
      <c r="KLN2" s="103"/>
      <c r="KLO2" s="104"/>
      <c r="KLP2" s="103"/>
      <c r="KLQ2" s="104"/>
      <c r="KLR2" s="103"/>
      <c r="KLS2" s="104"/>
      <c r="KLT2" s="103"/>
      <c r="KLU2" s="104"/>
      <c r="KLV2" s="103"/>
      <c r="KLW2" s="104"/>
      <c r="KLX2" s="103"/>
      <c r="KLY2" s="104"/>
      <c r="KLZ2" s="103"/>
      <c r="KMA2" s="104"/>
      <c r="KMB2" s="103"/>
      <c r="KMC2" s="104"/>
      <c r="KMD2" s="103"/>
      <c r="KME2" s="104"/>
      <c r="KMF2" s="103"/>
      <c r="KMG2" s="104"/>
      <c r="KMH2" s="103"/>
      <c r="KMI2" s="104"/>
      <c r="KMJ2" s="103"/>
      <c r="KMK2" s="104"/>
      <c r="KML2" s="103"/>
      <c r="KMM2" s="104"/>
      <c r="KMN2" s="103"/>
      <c r="KMO2" s="104"/>
      <c r="KMP2" s="103"/>
      <c r="KMQ2" s="104"/>
      <c r="KMR2" s="103"/>
      <c r="KMS2" s="104"/>
      <c r="KMT2" s="103"/>
      <c r="KMU2" s="104"/>
      <c r="KMV2" s="103"/>
      <c r="KMW2" s="104"/>
      <c r="KMX2" s="103"/>
      <c r="KMY2" s="104"/>
      <c r="KMZ2" s="103"/>
      <c r="KNA2" s="104"/>
      <c r="KNB2" s="103"/>
      <c r="KNC2" s="104"/>
      <c r="KND2" s="103"/>
      <c r="KNE2" s="104"/>
      <c r="KNF2" s="103"/>
      <c r="KNG2" s="104"/>
      <c r="KNH2" s="103"/>
      <c r="KNI2" s="104"/>
      <c r="KNJ2" s="103"/>
      <c r="KNK2" s="104"/>
      <c r="KNL2" s="103"/>
      <c r="KNM2" s="104"/>
      <c r="KNN2" s="103"/>
      <c r="KNO2" s="104"/>
      <c r="KNP2" s="103"/>
      <c r="KNQ2" s="104"/>
      <c r="KNR2" s="103"/>
      <c r="KNS2" s="104"/>
      <c r="KNT2" s="103"/>
      <c r="KNU2" s="104"/>
      <c r="KNV2" s="103"/>
      <c r="KNW2" s="104"/>
      <c r="KNX2" s="103"/>
      <c r="KNY2" s="104"/>
      <c r="KNZ2" s="103"/>
      <c r="KOA2" s="104"/>
      <c r="KOB2" s="103"/>
      <c r="KOC2" s="104"/>
      <c r="KOD2" s="103"/>
      <c r="KOE2" s="104"/>
      <c r="KOF2" s="103"/>
      <c r="KOG2" s="104"/>
      <c r="KOH2" s="103"/>
      <c r="KOI2" s="104"/>
      <c r="KOJ2" s="103"/>
      <c r="KOK2" s="104"/>
      <c r="KOL2" s="103"/>
      <c r="KOM2" s="104"/>
      <c r="KON2" s="103"/>
      <c r="KOO2" s="104"/>
      <c r="KOP2" s="103"/>
      <c r="KOQ2" s="104"/>
      <c r="KOR2" s="103"/>
      <c r="KOS2" s="104"/>
      <c r="KOT2" s="103"/>
      <c r="KOU2" s="104"/>
      <c r="KOV2" s="103"/>
      <c r="KOW2" s="104"/>
      <c r="KOX2" s="103"/>
      <c r="KOY2" s="104"/>
      <c r="KOZ2" s="103"/>
      <c r="KPA2" s="104"/>
      <c r="KPB2" s="103"/>
      <c r="KPC2" s="104"/>
      <c r="KPD2" s="103"/>
      <c r="KPE2" s="104"/>
      <c r="KPF2" s="103"/>
      <c r="KPG2" s="104"/>
      <c r="KPH2" s="103"/>
      <c r="KPI2" s="104"/>
      <c r="KPJ2" s="103"/>
      <c r="KPK2" s="104"/>
      <c r="KPL2" s="103"/>
      <c r="KPM2" s="104"/>
      <c r="KPN2" s="103"/>
      <c r="KPO2" s="104"/>
      <c r="KPP2" s="103"/>
      <c r="KPQ2" s="104"/>
      <c r="KPR2" s="103"/>
      <c r="KPS2" s="104"/>
      <c r="KPT2" s="103"/>
      <c r="KPU2" s="104"/>
      <c r="KPV2" s="103"/>
      <c r="KPW2" s="104"/>
      <c r="KPX2" s="103"/>
      <c r="KPY2" s="104"/>
      <c r="KPZ2" s="103"/>
      <c r="KQA2" s="104"/>
      <c r="KQB2" s="103"/>
      <c r="KQC2" s="104"/>
      <c r="KQD2" s="103"/>
      <c r="KQE2" s="104"/>
      <c r="KQF2" s="103"/>
      <c r="KQG2" s="104"/>
      <c r="KQH2" s="103"/>
      <c r="KQI2" s="104"/>
      <c r="KQJ2" s="103"/>
      <c r="KQK2" s="104"/>
      <c r="KQL2" s="103"/>
      <c r="KQM2" s="104"/>
      <c r="KQN2" s="103"/>
      <c r="KQO2" s="104"/>
      <c r="KQP2" s="103"/>
      <c r="KQQ2" s="104"/>
      <c r="KQR2" s="103"/>
      <c r="KQS2" s="104"/>
      <c r="KQT2" s="103"/>
      <c r="KQU2" s="104"/>
      <c r="KQV2" s="103"/>
      <c r="KQW2" s="104"/>
      <c r="KQX2" s="103"/>
      <c r="KQY2" s="104"/>
      <c r="KQZ2" s="103"/>
      <c r="KRA2" s="104"/>
      <c r="KRB2" s="103"/>
      <c r="KRC2" s="104"/>
      <c r="KRD2" s="103"/>
      <c r="KRE2" s="104"/>
      <c r="KRF2" s="103"/>
      <c r="KRG2" s="104"/>
      <c r="KRH2" s="103"/>
      <c r="KRI2" s="104"/>
      <c r="KRJ2" s="103"/>
      <c r="KRK2" s="104"/>
      <c r="KRL2" s="103"/>
      <c r="KRM2" s="104"/>
      <c r="KRN2" s="103"/>
      <c r="KRO2" s="104"/>
      <c r="KRP2" s="103"/>
      <c r="KRQ2" s="104"/>
      <c r="KRR2" s="103"/>
      <c r="KRS2" s="104"/>
      <c r="KRT2" s="103"/>
      <c r="KRU2" s="104"/>
      <c r="KRV2" s="103"/>
      <c r="KRW2" s="104"/>
      <c r="KRX2" s="103"/>
      <c r="KRY2" s="104"/>
      <c r="KRZ2" s="103"/>
      <c r="KSA2" s="104"/>
      <c r="KSB2" s="103"/>
      <c r="KSC2" s="104"/>
      <c r="KSD2" s="103"/>
      <c r="KSE2" s="104"/>
      <c r="KSF2" s="103"/>
      <c r="KSG2" s="104"/>
      <c r="KSH2" s="103"/>
      <c r="KSI2" s="104"/>
      <c r="KSJ2" s="103"/>
      <c r="KSK2" s="104"/>
      <c r="KSL2" s="103"/>
      <c r="KSM2" s="104"/>
      <c r="KSN2" s="103"/>
      <c r="KSO2" s="104"/>
      <c r="KSP2" s="103"/>
      <c r="KSQ2" s="104"/>
      <c r="KSR2" s="103"/>
      <c r="KSS2" s="104"/>
      <c r="KST2" s="103"/>
      <c r="KSU2" s="104"/>
      <c r="KSV2" s="103"/>
      <c r="KSW2" s="104"/>
      <c r="KSX2" s="103"/>
      <c r="KSY2" s="104"/>
      <c r="KSZ2" s="103"/>
      <c r="KTA2" s="104"/>
      <c r="KTB2" s="103"/>
      <c r="KTC2" s="104"/>
      <c r="KTD2" s="103"/>
      <c r="KTE2" s="104"/>
      <c r="KTF2" s="103"/>
      <c r="KTG2" s="104"/>
      <c r="KTH2" s="103"/>
      <c r="KTI2" s="104"/>
      <c r="KTJ2" s="103"/>
      <c r="KTK2" s="104"/>
      <c r="KTL2" s="103"/>
      <c r="KTM2" s="104"/>
      <c r="KTN2" s="103"/>
      <c r="KTO2" s="104"/>
      <c r="KTP2" s="103"/>
      <c r="KTQ2" s="104"/>
      <c r="KTR2" s="103"/>
      <c r="KTS2" s="104"/>
      <c r="KTT2" s="103"/>
      <c r="KTU2" s="104"/>
      <c r="KTV2" s="103"/>
      <c r="KTW2" s="104"/>
      <c r="KTX2" s="103"/>
      <c r="KTY2" s="104"/>
      <c r="KTZ2" s="103"/>
      <c r="KUA2" s="104"/>
      <c r="KUB2" s="103"/>
      <c r="KUC2" s="104"/>
      <c r="KUD2" s="103"/>
      <c r="KUE2" s="104"/>
      <c r="KUF2" s="103"/>
      <c r="KUG2" s="104"/>
      <c r="KUH2" s="103"/>
      <c r="KUI2" s="104"/>
      <c r="KUJ2" s="103"/>
      <c r="KUK2" s="104"/>
      <c r="KUL2" s="103"/>
      <c r="KUM2" s="104"/>
      <c r="KUN2" s="103"/>
      <c r="KUO2" s="104"/>
      <c r="KUP2" s="103"/>
      <c r="KUQ2" s="104"/>
      <c r="KUR2" s="103"/>
      <c r="KUS2" s="104"/>
      <c r="KUT2" s="103"/>
      <c r="KUU2" s="104"/>
      <c r="KUV2" s="103"/>
      <c r="KUW2" s="104"/>
      <c r="KUX2" s="103"/>
      <c r="KUY2" s="104"/>
      <c r="KUZ2" s="103"/>
      <c r="KVA2" s="104"/>
      <c r="KVB2" s="103"/>
      <c r="KVC2" s="104"/>
      <c r="KVD2" s="103"/>
      <c r="KVE2" s="104"/>
      <c r="KVF2" s="103"/>
      <c r="KVG2" s="104"/>
      <c r="KVH2" s="103"/>
      <c r="KVI2" s="104"/>
      <c r="KVJ2" s="103"/>
      <c r="KVK2" s="104"/>
      <c r="KVL2" s="103"/>
      <c r="KVM2" s="104"/>
      <c r="KVN2" s="103"/>
      <c r="KVO2" s="104"/>
      <c r="KVP2" s="103"/>
      <c r="KVQ2" s="104"/>
      <c r="KVR2" s="103"/>
      <c r="KVS2" s="104"/>
      <c r="KVT2" s="103"/>
      <c r="KVU2" s="104"/>
      <c r="KVV2" s="103"/>
      <c r="KVW2" s="104"/>
      <c r="KVX2" s="103"/>
      <c r="KVY2" s="104"/>
      <c r="KVZ2" s="103"/>
      <c r="KWA2" s="104"/>
      <c r="KWB2" s="103"/>
      <c r="KWC2" s="104"/>
      <c r="KWD2" s="103"/>
      <c r="KWE2" s="104"/>
      <c r="KWF2" s="103"/>
      <c r="KWG2" s="104"/>
      <c r="KWH2" s="103"/>
      <c r="KWI2" s="104"/>
      <c r="KWJ2" s="103"/>
      <c r="KWK2" s="104"/>
      <c r="KWL2" s="103"/>
      <c r="KWM2" s="104"/>
      <c r="KWN2" s="103"/>
      <c r="KWO2" s="104"/>
      <c r="KWP2" s="103"/>
      <c r="KWQ2" s="104"/>
      <c r="KWR2" s="103"/>
      <c r="KWS2" s="104"/>
      <c r="KWT2" s="103"/>
      <c r="KWU2" s="104"/>
      <c r="KWV2" s="103"/>
      <c r="KWW2" s="104"/>
      <c r="KWX2" s="103"/>
      <c r="KWY2" s="104"/>
      <c r="KWZ2" s="103"/>
      <c r="KXA2" s="104"/>
      <c r="KXB2" s="103"/>
      <c r="KXC2" s="104"/>
      <c r="KXD2" s="103"/>
      <c r="KXE2" s="104"/>
      <c r="KXF2" s="103"/>
      <c r="KXG2" s="104"/>
      <c r="KXH2" s="103"/>
      <c r="KXI2" s="104"/>
      <c r="KXJ2" s="103"/>
      <c r="KXK2" s="104"/>
      <c r="KXL2" s="103"/>
      <c r="KXM2" s="104"/>
      <c r="KXN2" s="103"/>
      <c r="KXO2" s="104"/>
      <c r="KXP2" s="103"/>
      <c r="KXQ2" s="104"/>
      <c r="KXR2" s="103"/>
      <c r="KXS2" s="104"/>
      <c r="KXT2" s="103"/>
      <c r="KXU2" s="104"/>
      <c r="KXV2" s="103"/>
      <c r="KXW2" s="104"/>
      <c r="KXX2" s="103"/>
      <c r="KXY2" s="104"/>
      <c r="KXZ2" s="103"/>
      <c r="KYA2" s="104"/>
      <c r="KYB2" s="103"/>
      <c r="KYC2" s="104"/>
      <c r="KYD2" s="103"/>
      <c r="KYE2" s="104"/>
      <c r="KYF2" s="103"/>
      <c r="KYG2" s="104"/>
      <c r="KYH2" s="103"/>
      <c r="KYI2" s="104"/>
      <c r="KYJ2" s="103"/>
      <c r="KYK2" s="104"/>
      <c r="KYL2" s="103"/>
      <c r="KYM2" s="104"/>
      <c r="KYN2" s="103"/>
      <c r="KYO2" s="104"/>
      <c r="KYP2" s="103"/>
      <c r="KYQ2" s="104"/>
      <c r="KYR2" s="103"/>
      <c r="KYS2" s="104"/>
      <c r="KYT2" s="103"/>
      <c r="KYU2" s="104"/>
      <c r="KYV2" s="103"/>
      <c r="KYW2" s="104"/>
      <c r="KYX2" s="103"/>
      <c r="KYY2" s="104"/>
      <c r="KYZ2" s="103"/>
      <c r="KZA2" s="104"/>
      <c r="KZB2" s="103"/>
      <c r="KZC2" s="104"/>
      <c r="KZD2" s="103"/>
      <c r="KZE2" s="104"/>
      <c r="KZF2" s="103"/>
      <c r="KZG2" s="104"/>
      <c r="KZH2" s="103"/>
      <c r="KZI2" s="104"/>
      <c r="KZJ2" s="103"/>
      <c r="KZK2" s="104"/>
      <c r="KZL2" s="103"/>
      <c r="KZM2" s="104"/>
      <c r="KZN2" s="103"/>
      <c r="KZO2" s="104"/>
      <c r="KZP2" s="103"/>
      <c r="KZQ2" s="104"/>
      <c r="KZR2" s="103"/>
      <c r="KZS2" s="104"/>
      <c r="KZT2" s="103"/>
      <c r="KZU2" s="104"/>
      <c r="KZV2" s="103"/>
      <c r="KZW2" s="104"/>
      <c r="KZX2" s="103"/>
      <c r="KZY2" s="104"/>
      <c r="KZZ2" s="103"/>
      <c r="LAA2" s="104"/>
      <c r="LAB2" s="103"/>
      <c r="LAC2" s="104"/>
      <c r="LAD2" s="103"/>
      <c r="LAE2" s="104"/>
      <c r="LAF2" s="103"/>
      <c r="LAG2" s="104"/>
      <c r="LAH2" s="103"/>
      <c r="LAI2" s="104"/>
      <c r="LAJ2" s="103"/>
      <c r="LAK2" s="104"/>
      <c r="LAL2" s="103"/>
      <c r="LAM2" s="104"/>
      <c r="LAN2" s="103"/>
      <c r="LAO2" s="104"/>
      <c r="LAP2" s="103"/>
      <c r="LAQ2" s="104"/>
      <c r="LAR2" s="103"/>
      <c r="LAS2" s="104"/>
      <c r="LAT2" s="103"/>
      <c r="LAU2" s="104"/>
      <c r="LAV2" s="103"/>
      <c r="LAW2" s="104"/>
      <c r="LAX2" s="103"/>
      <c r="LAY2" s="104"/>
      <c r="LAZ2" s="103"/>
      <c r="LBA2" s="104"/>
      <c r="LBB2" s="103"/>
      <c r="LBC2" s="104"/>
      <c r="LBD2" s="103"/>
      <c r="LBE2" s="104"/>
      <c r="LBF2" s="103"/>
      <c r="LBG2" s="104"/>
      <c r="LBH2" s="103"/>
      <c r="LBI2" s="104"/>
      <c r="LBJ2" s="103"/>
      <c r="LBK2" s="104"/>
      <c r="LBL2" s="103"/>
      <c r="LBM2" s="104"/>
      <c r="LBN2" s="103"/>
      <c r="LBO2" s="104"/>
      <c r="LBP2" s="103"/>
      <c r="LBQ2" s="104"/>
      <c r="LBR2" s="103"/>
      <c r="LBS2" s="104"/>
      <c r="LBT2" s="103"/>
      <c r="LBU2" s="104"/>
      <c r="LBV2" s="103"/>
      <c r="LBW2" s="104"/>
      <c r="LBX2" s="103"/>
      <c r="LBY2" s="104"/>
      <c r="LBZ2" s="103"/>
      <c r="LCA2" s="104"/>
      <c r="LCB2" s="103"/>
      <c r="LCC2" s="104"/>
      <c r="LCD2" s="103"/>
      <c r="LCE2" s="104"/>
      <c r="LCF2" s="103"/>
      <c r="LCG2" s="104"/>
      <c r="LCH2" s="103"/>
      <c r="LCI2" s="104"/>
      <c r="LCJ2" s="103"/>
      <c r="LCK2" s="104"/>
      <c r="LCL2" s="103"/>
      <c r="LCM2" s="104"/>
      <c r="LCN2" s="103"/>
      <c r="LCO2" s="104"/>
      <c r="LCP2" s="103"/>
      <c r="LCQ2" s="104"/>
      <c r="LCR2" s="103"/>
      <c r="LCS2" s="104"/>
      <c r="LCT2" s="103"/>
      <c r="LCU2" s="104"/>
      <c r="LCV2" s="103"/>
      <c r="LCW2" s="104"/>
      <c r="LCX2" s="103"/>
      <c r="LCY2" s="104"/>
      <c r="LCZ2" s="103"/>
      <c r="LDA2" s="104"/>
      <c r="LDB2" s="103"/>
      <c r="LDC2" s="104"/>
      <c r="LDD2" s="103"/>
      <c r="LDE2" s="104"/>
      <c r="LDF2" s="103"/>
      <c r="LDG2" s="104"/>
      <c r="LDH2" s="103"/>
      <c r="LDI2" s="104"/>
      <c r="LDJ2" s="103"/>
      <c r="LDK2" s="104"/>
      <c r="LDL2" s="103"/>
      <c r="LDM2" s="104"/>
      <c r="LDN2" s="103"/>
      <c r="LDO2" s="104"/>
      <c r="LDP2" s="103"/>
      <c r="LDQ2" s="104"/>
      <c r="LDR2" s="103"/>
      <c r="LDS2" s="104"/>
      <c r="LDT2" s="103"/>
      <c r="LDU2" s="104"/>
      <c r="LDV2" s="103"/>
      <c r="LDW2" s="104"/>
      <c r="LDX2" s="103"/>
      <c r="LDY2" s="104"/>
      <c r="LDZ2" s="103"/>
      <c r="LEA2" s="104"/>
      <c r="LEB2" s="103"/>
      <c r="LEC2" s="104"/>
      <c r="LED2" s="103"/>
      <c r="LEE2" s="104"/>
      <c r="LEF2" s="103"/>
      <c r="LEG2" s="104"/>
      <c r="LEH2" s="103"/>
      <c r="LEI2" s="104"/>
      <c r="LEJ2" s="103"/>
      <c r="LEK2" s="104"/>
      <c r="LEL2" s="103"/>
      <c r="LEM2" s="104"/>
      <c r="LEN2" s="103"/>
      <c r="LEO2" s="104"/>
      <c r="LEP2" s="103"/>
      <c r="LEQ2" s="104"/>
      <c r="LER2" s="103"/>
      <c r="LES2" s="104"/>
      <c r="LET2" s="103"/>
      <c r="LEU2" s="104"/>
      <c r="LEV2" s="103"/>
      <c r="LEW2" s="104"/>
      <c r="LEX2" s="103"/>
      <c r="LEY2" s="104"/>
      <c r="LEZ2" s="103"/>
      <c r="LFA2" s="104"/>
      <c r="LFB2" s="103"/>
      <c r="LFC2" s="104"/>
      <c r="LFD2" s="103"/>
      <c r="LFE2" s="104"/>
      <c r="LFF2" s="103"/>
      <c r="LFG2" s="104"/>
      <c r="LFH2" s="103"/>
      <c r="LFI2" s="104"/>
      <c r="LFJ2" s="103"/>
      <c r="LFK2" s="104"/>
      <c r="LFL2" s="103"/>
      <c r="LFM2" s="104"/>
      <c r="LFN2" s="103"/>
      <c r="LFO2" s="104"/>
      <c r="LFP2" s="103"/>
      <c r="LFQ2" s="104"/>
      <c r="LFR2" s="103"/>
      <c r="LFS2" s="104"/>
      <c r="LFT2" s="103"/>
      <c r="LFU2" s="104"/>
      <c r="LFV2" s="103"/>
      <c r="LFW2" s="104"/>
      <c r="LFX2" s="103"/>
      <c r="LFY2" s="104"/>
      <c r="LFZ2" s="103"/>
      <c r="LGA2" s="104"/>
      <c r="LGB2" s="103"/>
      <c r="LGC2" s="104"/>
      <c r="LGD2" s="103"/>
      <c r="LGE2" s="104"/>
      <c r="LGF2" s="103"/>
      <c r="LGG2" s="104"/>
      <c r="LGH2" s="103"/>
      <c r="LGI2" s="104"/>
      <c r="LGJ2" s="103"/>
      <c r="LGK2" s="104"/>
      <c r="LGL2" s="103"/>
      <c r="LGM2" s="104"/>
      <c r="LGN2" s="103"/>
      <c r="LGO2" s="104"/>
      <c r="LGP2" s="103"/>
      <c r="LGQ2" s="104"/>
      <c r="LGR2" s="103"/>
      <c r="LGS2" s="104"/>
      <c r="LGT2" s="103"/>
      <c r="LGU2" s="104"/>
      <c r="LGV2" s="103"/>
      <c r="LGW2" s="104"/>
      <c r="LGX2" s="103"/>
      <c r="LGY2" s="104"/>
      <c r="LGZ2" s="103"/>
      <c r="LHA2" s="104"/>
      <c r="LHB2" s="103"/>
      <c r="LHC2" s="104"/>
      <c r="LHD2" s="103"/>
      <c r="LHE2" s="104"/>
      <c r="LHF2" s="103"/>
      <c r="LHG2" s="104"/>
      <c r="LHH2" s="103"/>
      <c r="LHI2" s="104"/>
      <c r="LHJ2" s="103"/>
      <c r="LHK2" s="104"/>
      <c r="LHL2" s="103"/>
      <c r="LHM2" s="104"/>
      <c r="LHN2" s="103"/>
      <c r="LHO2" s="104"/>
      <c r="LHP2" s="103"/>
      <c r="LHQ2" s="104"/>
      <c r="LHR2" s="103"/>
      <c r="LHS2" s="104"/>
      <c r="LHT2" s="103"/>
      <c r="LHU2" s="104"/>
      <c r="LHV2" s="103"/>
      <c r="LHW2" s="104"/>
      <c r="LHX2" s="103"/>
      <c r="LHY2" s="104"/>
      <c r="LHZ2" s="103"/>
      <c r="LIA2" s="104"/>
      <c r="LIB2" s="103"/>
      <c r="LIC2" s="104"/>
      <c r="LID2" s="103"/>
      <c r="LIE2" s="104"/>
      <c r="LIF2" s="103"/>
      <c r="LIG2" s="104"/>
      <c r="LIH2" s="103"/>
      <c r="LII2" s="104"/>
      <c r="LIJ2" s="103"/>
      <c r="LIK2" s="104"/>
      <c r="LIL2" s="103"/>
      <c r="LIM2" s="104"/>
      <c r="LIN2" s="103"/>
      <c r="LIO2" s="104"/>
      <c r="LIP2" s="103"/>
      <c r="LIQ2" s="104"/>
      <c r="LIR2" s="103"/>
      <c r="LIS2" s="104"/>
      <c r="LIT2" s="103"/>
      <c r="LIU2" s="104"/>
      <c r="LIV2" s="103"/>
      <c r="LIW2" s="104"/>
      <c r="LIX2" s="103"/>
      <c r="LIY2" s="104"/>
      <c r="LIZ2" s="103"/>
      <c r="LJA2" s="104"/>
      <c r="LJB2" s="103"/>
      <c r="LJC2" s="104"/>
      <c r="LJD2" s="103"/>
      <c r="LJE2" s="104"/>
      <c r="LJF2" s="103"/>
      <c r="LJG2" s="104"/>
      <c r="LJH2" s="103"/>
      <c r="LJI2" s="104"/>
      <c r="LJJ2" s="103"/>
      <c r="LJK2" s="104"/>
      <c r="LJL2" s="103"/>
      <c r="LJM2" s="104"/>
      <c r="LJN2" s="103"/>
      <c r="LJO2" s="104"/>
      <c r="LJP2" s="103"/>
      <c r="LJQ2" s="104"/>
      <c r="LJR2" s="103"/>
      <c r="LJS2" s="104"/>
      <c r="LJT2" s="103"/>
      <c r="LJU2" s="104"/>
      <c r="LJV2" s="103"/>
      <c r="LJW2" s="104"/>
      <c r="LJX2" s="103"/>
      <c r="LJY2" s="104"/>
      <c r="LJZ2" s="103"/>
      <c r="LKA2" s="104"/>
      <c r="LKB2" s="103"/>
      <c r="LKC2" s="104"/>
      <c r="LKD2" s="103"/>
      <c r="LKE2" s="104"/>
      <c r="LKF2" s="103"/>
      <c r="LKG2" s="104"/>
      <c r="LKH2" s="103"/>
      <c r="LKI2" s="104"/>
      <c r="LKJ2" s="103"/>
      <c r="LKK2" s="104"/>
      <c r="LKL2" s="103"/>
      <c r="LKM2" s="104"/>
      <c r="LKN2" s="103"/>
      <c r="LKO2" s="104"/>
      <c r="LKP2" s="103"/>
      <c r="LKQ2" s="104"/>
      <c r="LKR2" s="103"/>
      <c r="LKS2" s="104"/>
      <c r="LKT2" s="103"/>
      <c r="LKU2" s="104"/>
      <c r="LKV2" s="103"/>
      <c r="LKW2" s="104"/>
      <c r="LKX2" s="103"/>
      <c r="LKY2" s="104"/>
      <c r="LKZ2" s="103"/>
      <c r="LLA2" s="104"/>
      <c r="LLB2" s="103"/>
      <c r="LLC2" s="104"/>
      <c r="LLD2" s="103"/>
      <c r="LLE2" s="104"/>
      <c r="LLF2" s="103"/>
      <c r="LLG2" s="104"/>
      <c r="LLH2" s="103"/>
      <c r="LLI2" s="104"/>
      <c r="LLJ2" s="103"/>
      <c r="LLK2" s="104"/>
      <c r="LLL2" s="103"/>
      <c r="LLM2" s="104"/>
      <c r="LLN2" s="103"/>
      <c r="LLO2" s="104"/>
      <c r="LLP2" s="103"/>
      <c r="LLQ2" s="104"/>
      <c r="LLR2" s="103"/>
      <c r="LLS2" s="104"/>
      <c r="LLT2" s="103"/>
      <c r="LLU2" s="104"/>
      <c r="LLV2" s="103"/>
      <c r="LLW2" s="104"/>
      <c r="LLX2" s="103"/>
      <c r="LLY2" s="104"/>
      <c r="LLZ2" s="103"/>
      <c r="LMA2" s="104"/>
      <c r="LMB2" s="103"/>
      <c r="LMC2" s="104"/>
      <c r="LMD2" s="103"/>
      <c r="LME2" s="104"/>
      <c r="LMF2" s="103"/>
      <c r="LMG2" s="104"/>
      <c r="LMH2" s="103"/>
      <c r="LMI2" s="104"/>
      <c r="LMJ2" s="103"/>
      <c r="LMK2" s="104"/>
      <c r="LML2" s="103"/>
      <c r="LMM2" s="104"/>
      <c r="LMN2" s="103"/>
      <c r="LMO2" s="104"/>
      <c r="LMP2" s="103"/>
      <c r="LMQ2" s="104"/>
      <c r="LMR2" s="103"/>
      <c r="LMS2" s="104"/>
      <c r="LMT2" s="103"/>
      <c r="LMU2" s="104"/>
      <c r="LMV2" s="103"/>
      <c r="LMW2" s="104"/>
      <c r="LMX2" s="103"/>
      <c r="LMY2" s="104"/>
      <c r="LMZ2" s="103"/>
      <c r="LNA2" s="104"/>
      <c r="LNB2" s="103"/>
      <c r="LNC2" s="104"/>
      <c r="LND2" s="103"/>
      <c r="LNE2" s="104"/>
      <c r="LNF2" s="103"/>
      <c r="LNG2" s="104"/>
      <c r="LNH2" s="103"/>
      <c r="LNI2" s="104"/>
      <c r="LNJ2" s="103"/>
      <c r="LNK2" s="104"/>
      <c r="LNL2" s="103"/>
      <c r="LNM2" s="104"/>
      <c r="LNN2" s="103"/>
      <c r="LNO2" s="104"/>
      <c r="LNP2" s="103"/>
      <c r="LNQ2" s="104"/>
      <c r="LNR2" s="103"/>
      <c r="LNS2" s="104"/>
      <c r="LNT2" s="103"/>
      <c r="LNU2" s="104"/>
      <c r="LNV2" s="103"/>
      <c r="LNW2" s="104"/>
      <c r="LNX2" s="103"/>
      <c r="LNY2" s="104"/>
      <c r="LNZ2" s="103"/>
      <c r="LOA2" s="104"/>
      <c r="LOB2" s="103"/>
      <c r="LOC2" s="104"/>
      <c r="LOD2" s="103"/>
      <c r="LOE2" s="104"/>
      <c r="LOF2" s="103"/>
      <c r="LOG2" s="104"/>
      <c r="LOH2" s="103"/>
      <c r="LOI2" s="104"/>
      <c r="LOJ2" s="103"/>
      <c r="LOK2" s="104"/>
      <c r="LOL2" s="103"/>
      <c r="LOM2" s="104"/>
      <c r="LON2" s="103"/>
      <c r="LOO2" s="104"/>
      <c r="LOP2" s="103"/>
      <c r="LOQ2" s="104"/>
      <c r="LOR2" s="103"/>
      <c r="LOS2" s="104"/>
      <c r="LOT2" s="103"/>
      <c r="LOU2" s="104"/>
      <c r="LOV2" s="103"/>
      <c r="LOW2" s="104"/>
      <c r="LOX2" s="103"/>
      <c r="LOY2" s="104"/>
      <c r="LOZ2" s="103"/>
      <c r="LPA2" s="104"/>
      <c r="LPB2" s="103"/>
      <c r="LPC2" s="104"/>
      <c r="LPD2" s="103"/>
      <c r="LPE2" s="104"/>
      <c r="LPF2" s="103"/>
      <c r="LPG2" s="104"/>
      <c r="LPH2" s="103"/>
      <c r="LPI2" s="104"/>
      <c r="LPJ2" s="103"/>
      <c r="LPK2" s="104"/>
      <c r="LPL2" s="103"/>
      <c r="LPM2" s="104"/>
      <c r="LPN2" s="103"/>
      <c r="LPO2" s="104"/>
      <c r="LPP2" s="103"/>
      <c r="LPQ2" s="104"/>
      <c r="LPR2" s="103"/>
      <c r="LPS2" s="104"/>
      <c r="LPT2" s="103"/>
      <c r="LPU2" s="104"/>
      <c r="LPV2" s="103"/>
      <c r="LPW2" s="104"/>
      <c r="LPX2" s="103"/>
      <c r="LPY2" s="104"/>
      <c r="LPZ2" s="103"/>
      <c r="LQA2" s="104"/>
      <c r="LQB2" s="103"/>
      <c r="LQC2" s="104"/>
      <c r="LQD2" s="103"/>
      <c r="LQE2" s="104"/>
      <c r="LQF2" s="103"/>
      <c r="LQG2" s="104"/>
      <c r="LQH2" s="103"/>
      <c r="LQI2" s="104"/>
      <c r="LQJ2" s="103"/>
      <c r="LQK2" s="104"/>
      <c r="LQL2" s="103"/>
      <c r="LQM2" s="104"/>
      <c r="LQN2" s="103"/>
      <c r="LQO2" s="104"/>
      <c r="LQP2" s="103"/>
      <c r="LQQ2" s="104"/>
      <c r="LQR2" s="103"/>
      <c r="LQS2" s="104"/>
      <c r="LQT2" s="103"/>
      <c r="LQU2" s="104"/>
      <c r="LQV2" s="103"/>
      <c r="LQW2" s="104"/>
      <c r="LQX2" s="103"/>
      <c r="LQY2" s="104"/>
      <c r="LQZ2" s="103"/>
      <c r="LRA2" s="104"/>
      <c r="LRB2" s="103"/>
      <c r="LRC2" s="104"/>
      <c r="LRD2" s="103"/>
      <c r="LRE2" s="104"/>
      <c r="LRF2" s="103"/>
      <c r="LRG2" s="104"/>
      <c r="LRH2" s="103"/>
      <c r="LRI2" s="104"/>
      <c r="LRJ2" s="103"/>
      <c r="LRK2" s="104"/>
      <c r="LRL2" s="103"/>
      <c r="LRM2" s="104"/>
      <c r="LRN2" s="103"/>
      <c r="LRO2" s="104"/>
      <c r="LRP2" s="103"/>
      <c r="LRQ2" s="104"/>
      <c r="LRR2" s="103"/>
      <c r="LRS2" s="104"/>
      <c r="LRT2" s="103"/>
      <c r="LRU2" s="104"/>
      <c r="LRV2" s="103"/>
      <c r="LRW2" s="104"/>
      <c r="LRX2" s="103"/>
      <c r="LRY2" s="104"/>
      <c r="LRZ2" s="103"/>
      <c r="LSA2" s="104"/>
      <c r="LSB2" s="103"/>
      <c r="LSC2" s="104"/>
      <c r="LSD2" s="103"/>
      <c r="LSE2" s="104"/>
      <c r="LSF2" s="103"/>
      <c r="LSG2" s="104"/>
      <c r="LSH2" s="103"/>
      <c r="LSI2" s="104"/>
      <c r="LSJ2" s="103"/>
      <c r="LSK2" s="104"/>
      <c r="LSL2" s="103"/>
      <c r="LSM2" s="104"/>
      <c r="LSN2" s="103"/>
      <c r="LSO2" s="104"/>
      <c r="LSP2" s="103"/>
      <c r="LSQ2" s="104"/>
      <c r="LSR2" s="103"/>
      <c r="LSS2" s="104"/>
      <c r="LST2" s="103"/>
      <c r="LSU2" s="104"/>
      <c r="LSV2" s="103"/>
      <c r="LSW2" s="104"/>
      <c r="LSX2" s="103"/>
      <c r="LSY2" s="104"/>
      <c r="LSZ2" s="103"/>
      <c r="LTA2" s="104"/>
      <c r="LTB2" s="103"/>
      <c r="LTC2" s="104"/>
      <c r="LTD2" s="103"/>
      <c r="LTE2" s="104"/>
      <c r="LTF2" s="103"/>
      <c r="LTG2" s="104"/>
      <c r="LTH2" s="103"/>
      <c r="LTI2" s="104"/>
      <c r="LTJ2" s="103"/>
      <c r="LTK2" s="104"/>
      <c r="LTL2" s="103"/>
      <c r="LTM2" s="104"/>
      <c r="LTN2" s="103"/>
      <c r="LTO2" s="104"/>
      <c r="LTP2" s="103"/>
      <c r="LTQ2" s="104"/>
      <c r="LTR2" s="103"/>
      <c r="LTS2" s="104"/>
      <c r="LTT2" s="103"/>
      <c r="LTU2" s="104"/>
      <c r="LTV2" s="103"/>
      <c r="LTW2" s="104"/>
      <c r="LTX2" s="103"/>
      <c r="LTY2" s="104"/>
      <c r="LTZ2" s="103"/>
      <c r="LUA2" s="104"/>
      <c r="LUB2" s="103"/>
      <c r="LUC2" s="104"/>
      <c r="LUD2" s="103"/>
      <c r="LUE2" s="104"/>
      <c r="LUF2" s="103"/>
      <c r="LUG2" s="104"/>
      <c r="LUH2" s="103"/>
      <c r="LUI2" s="104"/>
      <c r="LUJ2" s="103"/>
      <c r="LUK2" s="104"/>
      <c r="LUL2" s="103"/>
      <c r="LUM2" s="104"/>
      <c r="LUN2" s="103"/>
      <c r="LUO2" s="104"/>
      <c r="LUP2" s="103"/>
      <c r="LUQ2" s="104"/>
      <c r="LUR2" s="103"/>
      <c r="LUS2" s="104"/>
      <c r="LUT2" s="103"/>
      <c r="LUU2" s="104"/>
      <c r="LUV2" s="103"/>
      <c r="LUW2" s="104"/>
      <c r="LUX2" s="103"/>
      <c r="LUY2" s="104"/>
      <c r="LUZ2" s="103"/>
      <c r="LVA2" s="104"/>
      <c r="LVB2" s="103"/>
      <c r="LVC2" s="104"/>
      <c r="LVD2" s="103"/>
      <c r="LVE2" s="104"/>
      <c r="LVF2" s="103"/>
      <c r="LVG2" s="104"/>
      <c r="LVH2" s="103"/>
      <c r="LVI2" s="104"/>
      <c r="LVJ2" s="103"/>
      <c r="LVK2" s="104"/>
      <c r="LVL2" s="103"/>
      <c r="LVM2" s="104"/>
      <c r="LVN2" s="103"/>
      <c r="LVO2" s="104"/>
      <c r="LVP2" s="103"/>
      <c r="LVQ2" s="104"/>
      <c r="LVR2" s="103"/>
      <c r="LVS2" s="104"/>
      <c r="LVT2" s="103"/>
      <c r="LVU2" s="104"/>
      <c r="LVV2" s="103"/>
      <c r="LVW2" s="104"/>
      <c r="LVX2" s="103"/>
      <c r="LVY2" s="104"/>
      <c r="LVZ2" s="103"/>
      <c r="LWA2" s="104"/>
      <c r="LWB2" s="103"/>
      <c r="LWC2" s="104"/>
      <c r="LWD2" s="103"/>
      <c r="LWE2" s="104"/>
      <c r="LWF2" s="103"/>
      <c r="LWG2" s="104"/>
      <c r="LWH2" s="103"/>
      <c r="LWI2" s="104"/>
      <c r="LWJ2" s="103"/>
      <c r="LWK2" s="104"/>
      <c r="LWL2" s="103"/>
      <c r="LWM2" s="104"/>
      <c r="LWN2" s="103"/>
      <c r="LWO2" s="104"/>
      <c r="LWP2" s="103"/>
      <c r="LWQ2" s="104"/>
      <c r="LWR2" s="103"/>
      <c r="LWS2" s="104"/>
      <c r="LWT2" s="103"/>
      <c r="LWU2" s="104"/>
      <c r="LWV2" s="103"/>
      <c r="LWW2" s="104"/>
      <c r="LWX2" s="103"/>
      <c r="LWY2" s="104"/>
      <c r="LWZ2" s="103"/>
      <c r="LXA2" s="104"/>
      <c r="LXB2" s="103"/>
      <c r="LXC2" s="104"/>
      <c r="LXD2" s="103"/>
      <c r="LXE2" s="104"/>
      <c r="LXF2" s="103"/>
      <c r="LXG2" s="104"/>
      <c r="LXH2" s="103"/>
      <c r="LXI2" s="104"/>
      <c r="LXJ2" s="103"/>
      <c r="LXK2" s="104"/>
      <c r="LXL2" s="103"/>
      <c r="LXM2" s="104"/>
      <c r="LXN2" s="103"/>
      <c r="LXO2" s="104"/>
      <c r="LXP2" s="103"/>
      <c r="LXQ2" s="104"/>
      <c r="LXR2" s="103"/>
      <c r="LXS2" s="104"/>
      <c r="LXT2" s="103"/>
      <c r="LXU2" s="104"/>
      <c r="LXV2" s="103"/>
      <c r="LXW2" s="104"/>
      <c r="LXX2" s="103"/>
      <c r="LXY2" s="104"/>
      <c r="LXZ2" s="103"/>
      <c r="LYA2" s="104"/>
      <c r="LYB2" s="103"/>
      <c r="LYC2" s="104"/>
      <c r="LYD2" s="103"/>
      <c r="LYE2" s="104"/>
      <c r="LYF2" s="103"/>
      <c r="LYG2" s="104"/>
      <c r="LYH2" s="103"/>
      <c r="LYI2" s="104"/>
      <c r="LYJ2" s="103"/>
      <c r="LYK2" s="104"/>
      <c r="LYL2" s="103"/>
      <c r="LYM2" s="104"/>
      <c r="LYN2" s="103"/>
      <c r="LYO2" s="104"/>
      <c r="LYP2" s="103"/>
      <c r="LYQ2" s="104"/>
      <c r="LYR2" s="103"/>
      <c r="LYS2" s="104"/>
      <c r="LYT2" s="103"/>
      <c r="LYU2" s="104"/>
      <c r="LYV2" s="103"/>
      <c r="LYW2" s="104"/>
      <c r="LYX2" s="103"/>
      <c r="LYY2" s="104"/>
      <c r="LYZ2" s="103"/>
      <c r="LZA2" s="104"/>
      <c r="LZB2" s="103"/>
      <c r="LZC2" s="104"/>
      <c r="LZD2" s="103"/>
      <c r="LZE2" s="104"/>
      <c r="LZF2" s="103"/>
      <c r="LZG2" s="104"/>
      <c r="LZH2" s="103"/>
      <c r="LZI2" s="104"/>
      <c r="LZJ2" s="103"/>
      <c r="LZK2" s="104"/>
      <c r="LZL2" s="103"/>
      <c r="LZM2" s="104"/>
      <c r="LZN2" s="103"/>
      <c r="LZO2" s="104"/>
      <c r="LZP2" s="103"/>
      <c r="LZQ2" s="104"/>
      <c r="LZR2" s="103"/>
      <c r="LZS2" s="104"/>
      <c r="LZT2" s="103"/>
      <c r="LZU2" s="104"/>
      <c r="LZV2" s="103"/>
      <c r="LZW2" s="104"/>
      <c r="LZX2" s="103"/>
      <c r="LZY2" s="104"/>
      <c r="LZZ2" s="103"/>
      <c r="MAA2" s="104"/>
      <c r="MAB2" s="103"/>
      <c r="MAC2" s="104"/>
      <c r="MAD2" s="103"/>
      <c r="MAE2" s="104"/>
      <c r="MAF2" s="103"/>
      <c r="MAG2" s="104"/>
      <c r="MAH2" s="103"/>
      <c r="MAI2" s="104"/>
      <c r="MAJ2" s="103"/>
      <c r="MAK2" s="104"/>
      <c r="MAL2" s="103"/>
      <c r="MAM2" s="104"/>
      <c r="MAN2" s="103"/>
      <c r="MAO2" s="104"/>
      <c r="MAP2" s="103"/>
      <c r="MAQ2" s="104"/>
      <c r="MAR2" s="103"/>
      <c r="MAS2" s="104"/>
      <c r="MAT2" s="103"/>
      <c r="MAU2" s="104"/>
      <c r="MAV2" s="103"/>
      <c r="MAW2" s="104"/>
      <c r="MAX2" s="103"/>
      <c r="MAY2" s="104"/>
      <c r="MAZ2" s="103"/>
      <c r="MBA2" s="104"/>
      <c r="MBB2" s="103"/>
      <c r="MBC2" s="104"/>
      <c r="MBD2" s="103"/>
      <c r="MBE2" s="104"/>
      <c r="MBF2" s="103"/>
      <c r="MBG2" s="104"/>
      <c r="MBH2" s="103"/>
      <c r="MBI2" s="104"/>
      <c r="MBJ2" s="103"/>
      <c r="MBK2" s="104"/>
      <c r="MBL2" s="103"/>
      <c r="MBM2" s="104"/>
      <c r="MBN2" s="103"/>
      <c r="MBO2" s="104"/>
      <c r="MBP2" s="103"/>
      <c r="MBQ2" s="104"/>
      <c r="MBR2" s="103"/>
      <c r="MBS2" s="104"/>
      <c r="MBT2" s="103"/>
      <c r="MBU2" s="104"/>
      <c r="MBV2" s="103"/>
      <c r="MBW2" s="104"/>
      <c r="MBX2" s="103"/>
      <c r="MBY2" s="104"/>
      <c r="MBZ2" s="103"/>
      <c r="MCA2" s="104"/>
      <c r="MCB2" s="103"/>
      <c r="MCC2" s="104"/>
      <c r="MCD2" s="103"/>
      <c r="MCE2" s="104"/>
      <c r="MCF2" s="103"/>
      <c r="MCG2" s="104"/>
      <c r="MCH2" s="103"/>
      <c r="MCI2" s="104"/>
      <c r="MCJ2" s="103"/>
      <c r="MCK2" s="104"/>
      <c r="MCL2" s="103"/>
      <c r="MCM2" s="104"/>
      <c r="MCN2" s="103"/>
      <c r="MCO2" s="104"/>
      <c r="MCP2" s="103"/>
      <c r="MCQ2" s="104"/>
      <c r="MCR2" s="103"/>
      <c r="MCS2" s="104"/>
      <c r="MCT2" s="103"/>
      <c r="MCU2" s="104"/>
      <c r="MCV2" s="103"/>
      <c r="MCW2" s="104"/>
      <c r="MCX2" s="103"/>
      <c r="MCY2" s="104"/>
      <c r="MCZ2" s="103"/>
      <c r="MDA2" s="104"/>
      <c r="MDB2" s="103"/>
      <c r="MDC2" s="104"/>
      <c r="MDD2" s="103"/>
      <c r="MDE2" s="104"/>
      <c r="MDF2" s="103"/>
      <c r="MDG2" s="104"/>
      <c r="MDH2" s="103"/>
      <c r="MDI2" s="104"/>
      <c r="MDJ2" s="103"/>
      <c r="MDK2" s="104"/>
      <c r="MDL2" s="103"/>
      <c r="MDM2" s="104"/>
      <c r="MDN2" s="103"/>
      <c r="MDO2" s="104"/>
      <c r="MDP2" s="103"/>
      <c r="MDQ2" s="104"/>
      <c r="MDR2" s="103"/>
      <c r="MDS2" s="104"/>
      <c r="MDT2" s="103"/>
      <c r="MDU2" s="104"/>
      <c r="MDV2" s="103"/>
      <c r="MDW2" s="104"/>
      <c r="MDX2" s="103"/>
      <c r="MDY2" s="104"/>
      <c r="MDZ2" s="103"/>
      <c r="MEA2" s="104"/>
      <c r="MEB2" s="103"/>
      <c r="MEC2" s="104"/>
      <c r="MED2" s="103"/>
      <c r="MEE2" s="104"/>
      <c r="MEF2" s="103"/>
      <c r="MEG2" s="104"/>
      <c r="MEH2" s="103"/>
      <c r="MEI2" s="104"/>
      <c r="MEJ2" s="103"/>
      <c r="MEK2" s="104"/>
      <c r="MEL2" s="103"/>
      <c r="MEM2" s="104"/>
      <c r="MEN2" s="103"/>
      <c r="MEO2" s="104"/>
      <c r="MEP2" s="103"/>
      <c r="MEQ2" s="104"/>
      <c r="MER2" s="103"/>
      <c r="MES2" s="104"/>
      <c r="MET2" s="103"/>
      <c r="MEU2" s="104"/>
      <c r="MEV2" s="103"/>
      <c r="MEW2" s="104"/>
      <c r="MEX2" s="103"/>
      <c r="MEY2" s="104"/>
      <c r="MEZ2" s="103"/>
      <c r="MFA2" s="104"/>
      <c r="MFB2" s="103"/>
      <c r="MFC2" s="104"/>
      <c r="MFD2" s="103"/>
      <c r="MFE2" s="104"/>
      <c r="MFF2" s="103"/>
      <c r="MFG2" s="104"/>
      <c r="MFH2" s="103"/>
      <c r="MFI2" s="104"/>
      <c r="MFJ2" s="103"/>
      <c r="MFK2" s="104"/>
      <c r="MFL2" s="103"/>
      <c r="MFM2" s="104"/>
      <c r="MFN2" s="103"/>
      <c r="MFO2" s="104"/>
      <c r="MFP2" s="103"/>
      <c r="MFQ2" s="104"/>
      <c r="MFR2" s="103"/>
      <c r="MFS2" s="104"/>
      <c r="MFT2" s="103"/>
      <c r="MFU2" s="104"/>
      <c r="MFV2" s="103"/>
      <c r="MFW2" s="104"/>
      <c r="MFX2" s="103"/>
      <c r="MFY2" s="104"/>
      <c r="MFZ2" s="103"/>
      <c r="MGA2" s="104"/>
      <c r="MGB2" s="103"/>
      <c r="MGC2" s="104"/>
      <c r="MGD2" s="103"/>
      <c r="MGE2" s="104"/>
      <c r="MGF2" s="103"/>
      <c r="MGG2" s="104"/>
      <c r="MGH2" s="103"/>
      <c r="MGI2" s="104"/>
      <c r="MGJ2" s="103"/>
      <c r="MGK2" s="104"/>
      <c r="MGL2" s="103"/>
      <c r="MGM2" s="104"/>
      <c r="MGN2" s="103"/>
      <c r="MGO2" s="104"/>
      <c r="MGP2" s="103"/>
      <c r="MGQ2" s="104"/>
      <c r="MGR2" s="103"/>
      <c r="MGS2" s="104"/>
      <c r="MGT2" s="103"/>
      <c r="MGU2" s="104"/>
      <c r="MGV2" s="103"/>
      <c r="MGW2" s="104"/>
      <c r="MGX2" s="103"/>
      <c r="MGY2" s="104"/>
      <c r="MGZ2" s="103"/>
      <c r="MHA2" s="104"/>
      <c r="MHB2" s="103"/>
      <c r="MHC2" s="104"/>
      <c r="MHD2" s="103"/>
      <c r="MHE2" s="104"/>
      <c r="MHF2" s="103"/>
      <c r="MHG2" s="104"/>
      <c r="MHH2" s="103"/>
      <c r="MHI2" s="104"/>
      <c r="MHJ2" s="103"/>
      <c r="MHK2" s="104"/>
      <c r="MHL2" s="103"/>
      <c r="MHM2" s="104"/>
      <c r="MHN2" s="103"/>
      <c r="MHO2" s="104"/>
      <c r="MHP2" s="103"/>
      <c r="MHQ2" s="104"/>
      <c r="MHR2" s="103"/>
      <c r="MHS2" s="104"/>
      <c r="MHT2" s="103"/>
      <c r="MHU2" s="104"/>
      <c r="MHV2" s="103"/>
      <c r="MHW2" s="104"/>
      <c r="MHX2" s="103"/>
      <c r="MHY2" s="104"/>
      <c r="MHZ2" s="103"/>
      <c r="MIA2" s="104"/>
      <c r="MIB2" s="103"/>
      <c r="MIC2" s="104"/>
      <c r="MID2" s="103"/>
      <c r="MIE2" s="104"/>
      <c r="MIF2" s="103"/>
      <c r="MIG2" s="104"/>
      <c r="MIH2" s="103"/>
      <c r="MII2" s="104"/>
      <c r="MIJ2" s="103"/>
      <c r="MIK2" s="104"/>
      <c r="MIL2" s="103"/>
      <c r="MIM2" s="104"/>
      <c r="MIN2" s="103"/>
      <c r="MIO2" s="104"/>
      <c r="MIP2" s="103"/>
      <c r="MIQ2" s="104"/>
      <c r="MIR2" s="103"/>
      <c r="MIS2" s="104"/>
      <c r="MIT2" s="103"/>
      <c r="MIU2" s="104"/>
      <c r="MIV2" s="103"/>
      <c r="MIW2" s="104"/>
      <c r="MIX2" s="103"/>
      <c r="MIY2" s="104"/>
      <c r="MIZ2" s="103"/>
      <c r="MJA2" s="104"/>
      <c r="MJB2" s="103"/>
      <c r="MJC2" s="104"/>
      <c r="MJD2" s="103"/>
      <c r="MJE2" s="104"/>
      <c r="MJF2" s="103"/>
      <c r="MJG2" s="104"/>
      <c r="MJH2" s="103"/>
      <c r="MJI2" s="104"/>
      <c r="MJJ2" s="103"/>
      <c r="MJK2" s="104"/>
      <c r="MJL2" s="103"/>
      <c r="MJM2" s="104"/>
      <c r="MJN2" s="103"/>
      <c r="MJO2" s="104"/>
      <c r="MJP2" s="103"/>
      <c r="MJQ2" s="104"/>
      <c r="MJR2" s="103"/>
      <c r="MJS2" s="104"/>
      <c r="MJT2" s="103"/>
      <c r="MJU2" s="104"/>
      <c r="MJV2" s="103"/>
      <c r="MJW2" s="104"/>
      <c r="MJX2" s="103"/>
      <c r="MJY2" s="104"/>
      <c r="MJZ2" s="103"/>
      <c r="MKA2" s="104"/>
      <c r="MKB2" s="103"/>
      <c r="MKC2" s="104"/>
      <c r="MKD2" s="103"/>
      <c r="MKE2" s="104"/>
      <c r="MKF2" s="103"/>
      <c r="MKG2" s="104"/>
      <c r="MKH2" s="103"/>
      <c r="MKI2" s="104"/>
      <c r="MKJ2" s="103"/>
      <c r="MKK2" s="104"/>
      <c r="MKL2" s="103"/>
      <c r="MKM2" s="104"/>
      <c r="MKN2" s="103"/>
      <c r="MKO2" s="104"/>
      <c r="MKP2" s="103"/>
      <c r="MKQ2" s="104"/>
      <c r="MKR2" s="103"/>
      <c r="MKS2" s="104"/>
      <c r="MKT2" s="103"/>
      <c r="MKU2" s="104"/>
      <c r="MKV2" s="103"/>
      <c r="MKW2" s="104"/>
      <c r="MKX2" s="103"/>
      <c r="MKY2" s="104"/>
      <c r="MKZ2" s="103"/>
      <c r="MLA2" s="104"/>
      <c r="MLB2" s="103"/>
      <c r="MLC2" s="104"/>
      <c r="MLD2" s="103"/>
      <c r="MLE2" s="104"/>
      <c r="MLF2" s="103"/>
      <c r="MLG2" s="104"/>
      <c r="MLH2" s="103"/>
      <c r="MLI2" s="104"/>
      <c r="MLJ2" s="103"/>
      <c r="MLK2" s="104"/>
      <c r="MLL2" s="103"/>
      <c r="MLM2" s="104"/>
      <c r="MLN2" s="103"/>
      <c r="MLO2" s="104"/>
      <c r="MLP2" s="103"/>
      <c r="MLQ2" s="104"/>
      <c r="MLR2" s="103"/>
      <c r="MLS2" s="104"/>
      <c r="MLT2" s="103"/>
      <c r="MLU2" s="104"/>
      <c r="MLV2" s="103"/>
      <c r="MLW2" s="104"/>
      <c r="MLX2" s="103"/>
      <c r="MLY2" s="104"/>
      <c r="MLZ2" s="103"/>
      <c r="MMA2" s="104"/>
      <c r="MMB2" s="103"/>
      <c r="MMC2" s="104"/>
      <c r="MMD2" s="103"/>
      <c r="MME2" s="104"/>
      <c r="MMF2" s="103"/>
      <c r="MMG2" s="104"/>
      <c r="MMH2" s="103"/>
      <c r="MMI2" s="104"/>
      <c r="MMJ2" s="103"/>
      <c r="MMK2" s="104"/>
      <c r="MML2" s="103"/>
      <c r="MMM2" s="104"/>
      <c r="MMN2" s="103"/>
      <c r="MMO2" s="104"/>
      <c r="MMP2" s="103"/>
      <c r="MMQ2" s="104"/>
      <c r="MMR2" s="103"/>
      <c r="MMS2" s="104"/>
      <c r="MMT2" s="103"/>
      <c r="MMU2" s="104"/>
      <c r="MMV2" s="103"/>
      <c r="MMW2" s="104"/>
      <c r="MMX2" s="103"/>
      <c r="MMY2" s="104"/>
      <c r="MMZ2" s="103"/>
      <c r="MNA2" s="104"/>
      <c r="MNB2" s="103"/>
      <c r="MNC2" s="104"/>
      <c r="MND2" s="103"/>
      <c r="MNE2" s="104"/>
      <c r="MNF2" s="103"/>
      <c r="MNG2" s="104"/>
      <c r="MNH2" s="103"/>
      <c r="MNI2" s="104"/>
      <c r="MNJ2" s="103"/>
      <c r="MNK2" s="104"/>
      <c r="MNL2" s="103"/>
      <c r="MNM2" s="104"/>
      <c r="MNN2" s="103"/>
      <c r="MNO2" s="104"/>
      <c r="MNP2" s="103"/>
      <c r="MNQ2" s="104"/>
      <c r="MNR2" s="103"/>
      <c r="MNS2" s="104"/>
      <c r="MNT2" s="103"/>
      <c r="MNU2" s="104"/>
      <c r="MNV2" s="103"/>
      <c r="MNW2" s="104"/>
      <c r="MNX2" s="103"/>
      <c r="MNY2" s="104"/>
      <c r="MNZ2" s="103"/>
      <c r="MOA2" s="104"/>
      <c r="MOB2" s="103"/>
      <c r="MOC2" s="104"/>
      <c r="MOD2" s="103"/>
      <c r="MOE2" s="104"/>
      <c r="MOF2" s="103"/>
      <c r="MOG2" s="104"/>
      <c r="MOH2" s="103"/>
      <c r="MOI2" s="104"/>
      <c r="MOJ2" s="103"/>
      <c r="MOK2" s="104"/>
      <c r="MOL2" s="103"/>
      <c r="MOM2" s="104"/>
      <c r="MON2" s="103"/>
      <c r="MOO2" s="104"/>
      <c r="MOP2" s="103"/>
      <c r="MOQ2" s="104"/>
      <c r="MOR2" s="103"/>
      <c r="MOS2" s="104"/>
      <c r="MOT2" s="103"/>
      <c r="MOU2" s="104"/>
      <c r="MOV2" s="103"/>
      <c r="MOW2" s="104"/>
      <c r="MOX2" s="103"/>
      <c r="MOY2" s="104"/>
      <c r="MOZ2" s="103"/>
      <c r="MPA2" s="104"/>
      <c r="MPB2" s="103"/>
      <c r="MPC2" s="104"/>
      <c r="MPD2" s="103"/>
      <c r="MPE2" s="104"/>
      <c r="MPF2" s="103"/>
      <c r="MPG2" s="104"/>
      <c r="MPH2" s="103"/>
      <c r="MPI2" s="104"/>
      <c r="MPJ2" s="103"/>
      <c r="MPK2" s="104"/>
      <c r="MPL2" s="103"/>
      <c r="MPM2" s="104"/>
      <c r="MPN2" s="103"/>
      <c r="MPO2" s="104"/>
      <c r="MPP2" s="103"/>
      <c r="MPQ2" s="104"/>
      <c r="MPR2" s="103"/>
      <c r="MPS2" s="104"/>
      <c r="MPT2" s="103"/>
      <c r="MPU2" s="104"/>
      <c r="MPV2" s="103"/>
      <c r="MPW2" s="104"/>
      <c r="MPX2" s="103"/>
      <c r="MPY2" s="104"/>
      <c r="MPZ2" s="103"/>
      <c r="MQA2" s="104"/>
      <c r="MQB2" s="103"/>
      <c r="MQC2" s="104"/>
      <c r="MQD2" s="103"/>
      <c r="MQE2" s="104"/>
      <c r="MQF2" s="103"/>
      <c r="MQG2" s="104"/>
      <c r="MQH2" s="103"/>
      <c r="MQI2" s="104"/>
      <c r="MQJ2" s="103"/>
      <c r="MQK2" s="104"/>
      <c r="MQL2" s="103"/>
      <c r="MQM2" s="104"/>
      <c r="MQN2" s="103"/>
      <c r="MQO2" s="104"/>
      <c r="MQP2" s="103"/>
      <c r="MQQ2" s="104"/>
      <c r="MQR2" s="103"/>
      <c r="MQS2" s="104"/>
      <c r="MQT2" s="103"/>
      <c r="MQU2" s="104"/>
      <c r="MQV2" s="103"/>
      <c r="MQW2" s="104"/>
      <c r="MQX2" s="103"/>
      <c r="MQY2" s="104"/>
      <c r="MQZ2" s="103"/>
      <c r="MRA2" s="104"/>
      <c r="MRB2" s="103"/>
      <c r="MRC2" s="104"/>
      <c r="MRD2" s="103"/>
      <c r="MRE2" s="104"/>
      <c r="MRF2" s="103"/>
      <c r="MRG2" s="104"/>
      <c r="MRH2" s="103"/>
      <c r="MRI2" s="104"/>
      <c r="MRJ2" s="103"/>
      <c r="MRK2" s="104"/>
      <c r="MRL2" s="103"/>
      <c r="MRM2" s="104"/>
      <c r="MRN2" s="103"/>
      <c r="MRO2" s="104"/>
      <c r="MRP2" s="103"/>
      <c r="MRQ2" s="104"/>
      <c r="MRR2" s="103"/>
      <c r="MRS2" s="104"/>
      <c r="MRT2" s="103"/>
      <c r="MRU2" s="104"/>
      <c r="MRV2" s="103"/>
      <c r="MRW2" s="104"/>
      <c r="MRX2" s="103"/>
      <c r="MRY2" s="104"/>
      <c r="MRZ2" s="103"/>
      <c r="MSA2" s="104"/>
      <c r="MSB2" s="103"/>
      <c r="MSC2" s="104"/>
      <c r="MSD2" s="103"/>
      <c r="MSE2" s="104"/>
      <c r="MSF2" s="103"/>
      <c r="MSG2" s="104"/>
      <c r="MSH2" s="103"/>
      <c r="MSI2" s="104"/>
      <c r="MSJ2" s="103"/>
      <c r="MSK2" s="104"/>
      <c r="MSL2" s="103"/>
      <c r="MSM2" s="104"/>
      <c r="MSN2" s="103"/>
      <c r="MSO2" s="104"/>
      <c r="MSP2" s="103"/>
      <c r="MSQ2" s="104"/>
      <c r="MSR2" s="103"/>
      <c r="MSS2" s="104"/>
      <c r="MST2" s="103"/>
      <c r="MSU2" s="104"/>
      <c r="MSV2" s="103"/>
      <c r="MSW2" s="104"/>
      <c r="MSX2" s="103"/>
      <c r="MSY2" s="104"/>
      <c r="MSZ2" s="103"/>
      <c r="MTA2" s="104"/>
      <c r="MTB2" s="103"/>
      <c r="MTC2" s="104"/>
      <c r="MTD2" s="103"/>
      <c r="MTE2" s="104"/>
      <c r="MTF2" s="103"/>
      <c r="MTG2" s="104"/>
      <c r="MTH2" s="103"/>
      <c r="MTI2" s="104"/>
      <c r="MTJ2" s="103"/>
      <c r="MTK2" s="104"/>
      <c r="MTL2" s="103"/>
      <c r="MTM2" s="104"/>
      <c r="MTN2" s="103"/>
      <c r="MTO2" s="104"/>
      <c r="MTP2" s="103"/>
      <c r="MTQ2" s="104"/>
      <c r="MTR2" s="103"/>
      <c r="MTS2" s="104"/>
      <c r="MTT2" s="103"/>
      <c r="MTU2" s="104"/>
      <c r="MTV2" s="103"/>
      <c r="MTW2" s="104"/>
      <c r="MTX2" s="103"/>
      <c r="MTY2" s="104"/>
      <c r="MTZ2" s="103"/>
      <c r="MUA2" s="104"/>
      <c r="MUB2" s="103"/>
      <c r="MUC2" s="104"/>
      <c r="MUD2" s="103"/>
      <c r="MUE2" s="104"/>
      <c r="MUF2" s="103"/>
      <c r="MUG2" s="104"/>
      <c r="MUH2" s="103"/>
      <c r="MUI2" s="104"/>
      <c r="MUJ2" s="103"/>
      <c r="MUK2" s="104"/>
      <c r="MUL2" s="103"/>
      <c r="MUM2" s="104"/>
      <c r="MUN2" s="103"/>
      <c r="MUO2" s="104"/>
      <c r="MUP2" s="103"/>
      <c r="MUQ2" s="104"/>
      <c r="MUR2" s="103"/>
      <c r="MUS2" s="104"/>
      <c r="MUT2" s="103"/>
      <c r="MUU2" s="104"/>
      <c r="MUV2" s="103"/>
      <c r="MUW2" s="104"/>
      <c r="MUX2" s="103"/>
      <c r="MUY2" s="104"/>
      <c r="MUZ2" s="103"/>
      <c r="MVA2" s="104"/>
      <c r="MVB2" s="103"/>
      <c r="MVC2" s="104"/>
      <c r="MVD2" s="103"/>
      <c r="MVE2" s="104"/>
      <c r="MVF2" s="103"/>
      <c r="MVG2" s="104"/>
      <c r="MVH2" s="103"/>
      <c r="MVI2" s="104"/>
      <c r="MVJ2" s="103"/>
      <c r="MVK2" s="104"/>
      <c r="MVL2" s="103"/>
      <c r="MVM2" s="104"/>
      <c r="MVN2" s="103"/>
      <c r="MVO2" s="104"/>
      <c r="MVP2" s="103"/>
      <c r="MVQ2" s="104"/>
      <c r="MVR2" s="103"/>
      <c r="MVS2" s="104"/>
      <c r="MVT2" s="103"/>
      <c r="MVU2" s="104"/>
      <c r="MVV2" s="103"/>
      <c r="MVW2" s="104"/>
      <c r="MVX2" s="103"/>
      <c r="MVY2" s="104"/>
      <c r="MVZ2" s="103"/>
      <c r="MWA2" s="104"/>
      <c r="MWB2" s="103"/>
      <c r="MWC2" s="104"/>
      <c r="MWD2" s="103"/>
      <c r="MWE2" s="104"/>
      <c r="MWF2" s="103"/>
      <c r="MWG2" s="104"/>
      <c r="MWH2" s="103"/>
      <c r="MWI2" s="104"/>
      <c r="MWJ2" s="103"/>
      <c r="MWK2" s="104"/>
      <c r="MWL2" s="103"/>
      <c r="MWM2" s="104"/>
      <c r="MWN2" s="103"/>
      <c r="MWO2" s="104"/>
      <c r="MWP2" s="103"/>
      <c r="MWQ2" s="104"/>
      <c r="MWR2" s="103"/>
      <c r="MWS2" s="104"/>
      <c r="MWT2" s="103"/>
      <c r="MWU2" s="104"/>
      <c r="MWV2" s="103"/>
      <c r="MWW2" s="104"/>
      <c r="MWX2" s="103"/>
      <c r="MWY2" s="104"/>
      <c r="MWZ2" s="103"/>
      <c r="MXA2" s="104"/>
      <c r="MXB2" s="103"/>
      <c r="MXC2" s="104"/>
      <c r="MXD2" s="103"/>
      <c r="MXE2" s="104"/>
      <c r="MXF2" s="103"/>
      <c r="MXG2" s="104"/>
      <c r="MXH2" s="103"/>
      <c r="MXI2" s="104"/>
      <c r="MXJ2" s="103"/>
      <c r="MXK2" s="104"/>
      <c r="MXL2" s="103"/>
      <c r="MXM2" s="104"/>
      <c r="MXN2" s="103"/>
      <c r="MXO2" s="104"/>
      <c r="MXP2" s="103"/>
      <c r="MXQ2" s="104"/>
      <c r="MXR2" s="103"/>
      <c r="MXS2" s="104"/>
      <c r="MXT2" s="103"/>
      <c r="MXU2" s="104"/>
      <c r="MXV2" s="103"/>
      <c r="MXW2" s="104"/>
      <c r="MXX2" s="103"/>
      <c r="MXY2" s="104"/>
      <c r="MXZ2" s="103"/>
      <c r="MYA2" s="104"/>
      <c r="MYB2" s="103"/>
      <c r="MYC2" s="104"/>
      <c r="MYD2" s="103"/>
      <c r="MYE2" s="104"/>
      <c r="MYF2" s="103"/>
      <c r="MYG2" s="104"/>
      <c r="MYH2" s="103"/>
      <c r="MYI2" s="104"/>
      <c r="MYJ2" s="103"/>
      <c r="MYK2" s="104"/>
      <c r="MYL2" s="103"/>
      <c r="MYM2" s="104"/>
      <c r="MYN2" s="103"/>
      <c r="MYO2" s="104"/>
      <c r="MYP2" s="103"/>
      <c r="MYQ2" s="104"/>
      <c r="MYR2" s="103"/>
      <c r="MYS2" s="104"/>
      <c r="MYT2" s="103"/>
      <c r="MYU2" s="104"/>
      <c r="MYV2" s="103"/>
      <c r="MYW2" s="104"/>
      <c r="MYX2" s="103"/>
      <c r="MYY2" s="104"/>
      <c r="MYZ2" s="103"/>
      <c r="MZA2" s="104"/>
      <c r="MZB2" s="103"/>
      <c r="MZC2" s="104"/>
      <c r="MZD2" s="103"/>
      <c r="MZE2" s="104"/>
      <c r="MZF2" s="103"/>
      <c r="MZG2" s="104"/>
      <c r="MZH2" s="103"/>
      <c r="MZI2" s="104"/>
      <c r="MZJ2" s="103"/>
      <c r="MZK2" s="104"/>
      <c r="MZL2" s="103"/>
      <c r="MZM2" s="104"/>
      <c r="MZN2" s="103"/>
      <c r="MZO2" s="104"/>
      <c r="MZP2" s="103"/>
      <c r="MZQ2" s="104"/>
      <c r="MZR2" s="103"/>
      <c r="MZS2" s="104"/>
      <c r="MZT2" s="103"/>
      <c r="MZU2" s="104"/>
      <c r="MZV2" s="103"/>
      <c r="MZW2" s="104"/>
      <c r="MZX2" s="103"/>
      <c r="MZY2" s="104"/>
      <c r="MZZ2" s="103"/>
      <c r="NAA2" s="104"/>
      <c r="NAB2" s="103"/>
      <c r="NAC2" s="104"/>
      <c r="NAD2" s="103"/>
      <c r="NAE2" s="104"/>
      <c r="NAF2" s="103"/>
      <c r="NAG2" s="104"/>
      <c r="NAH2" s="103"/>
      <c r="NAI2" s="104"/>
      <c r="NAJ2" s="103"/>
      <c r="NAK2" s="104"/>
      <c r="NAL2" s="103"/>
      <c r="NAM2" s="104"/>
      <c r="NAN2" s="103"/>
      <c r="NAO2" s="104"/>
      <c r="NAP2" s="103"/>
      <c r="NAQ2" s="104"/>
      <c r="NAR2" s="103"/>
      <c r="NAS2" s="104"/>
      <c r="NAT2" s="103"/>
      <c r="NAU2" s="104"/>
      <c r="NAV2" s="103"/>
      <c r="NAW2" s="104"/>
      <c r="NAX2" s="103"/>
      <c r="NAY2" s="104"/>
      <c r="NAZ2" s="103"/>
      <c r="NBA2" s="104"/>
      <c r="NBB2" s="103"/>
      <c r="NBC2" s="104"/>
      <c r="NBD2" s="103"/>
      <c r="NBE2" s="104"/>
      <c r="NBF2" s="103"/>
      <c r="NBG2" s="104"/>
      <c r="NBH2" s="103"/>
      <c r="NBI2" s="104"/>
      <c r="NBJ2" s="103"/>
      <c r="NBK2" s="104"/>
      <c r="NBL2" s="103"/>
      <c r="NBM2" s="104"/>
      <c r="NBN2" s="103"/>
      <c r="NBO2" s="104"/>
      <c r="NBP2" s="103"/>
      <c r="NBQ2" s="104"/>
      <c r="NBR2" s="103"/>
      <c r="NBS2" s="104"/>
      <c r="NBT2" s="103"/>
      <c r="NBU2" s="104"/>
      <c r="NBV2" s="103"/>
      <c r="NBW2" s="104"/>
      <c r="NBX2" s="103"/>
      <c r="NBY2" s="104"/>
      <c r="NBZ2" s="103"/>
      <c r="NCA2" s="104"/>
      <c r="NCB2" s="103"/>
      <c r="NCC2" s="104"/>
      <c r="NCD2" s="103"/>
      <c r="NCE2" s="104"/>
      <c r="NCF2" s="103"/>
      <c r="NCG2" s="104"/>
      <c r="NCH2" s="103"/>
      <c r="NCI2" s="104"/>
      <c r="NCJ2" s="103"/>
      <c r="NCK2" s="104"/>
      <c r="NCL2" s="103"/>
      <c r="NCM2" s="104"/>
      <c r="NCN2" s="103"/>
      <c r="NCO2" s="104"/>
      <c r="NCP2" s="103"/>
      <c r="NCQ2" s="104"/>
      <c r="NCR2" s="103"/>
      <c r="NCS2" s="104"/>
      <c r="NCT2" s="103"/>
      <c r="NCU2" s="104"/>
      <c r="NCV2" s="103"/>
      <c r="NCW2" s="104"/>
      <c r="NCX2" s="103"/>
      <c r="NCY2" s="104"/>
      <c r="NCZ2" s="103"/>
      <c r="NDA2" s="104"/>
      <c r="NDB2" s="103"/>
      <c r="NDC2" s="104"/>
      <c r="NDD2" s="103"/>
      <c r="NDE2" s="104"/>
      <c r="NDF2" s="103"/>
      <c r="NDG2" s="104"/>
      <c r="NDH2" s="103"/>
      <c r="NDI2" s="104"/>
      <c r="NDJ2" s="103"/>
      <c r="NDK2" s="104"/>
      <c r="NDL2" s="103"/>
      <c r="NDM2" s="104"/>
      <c r="NDN2" s="103"/>
      <c r="NDO2" s="104"/>
      <c r="NDP2" s="103"/>
      <c r="NDQ2" s="104"/>
      <c r="NDR2" s="103"/>
      <c r="NDS2" s="104"/>
      <c r="NDT2" s="103"/>
      <c r="NDU2" s="104"/>
      <c r="NDV2" s="103"/>
      <c r="NDW2" s="104"/>
      <c r="NDX2" s="103"/>
      <c r="NDY2" s="104"/>
      <c r="NDZ2" s="103"/>
      <c r="NEA2" s="104"/>
      <c r="NEB2" s="103"/>
      <c r="NEC2" s="104"/>
      <c r="NED2" s="103"/>
      <c r="NEE2" s="104"/>
      <c r="NEF2" s="103"/>
      <c r="NEG2" s="104"/>
      <c r="NEH2" s="103"/>
      <c r="NEI2" s="104"/>
      <c r="NEJ2" s="103"/>
      <c r="NEK2" s="104"/>
      <c r="NEL2" s="103"/>
      <c r="NEM2" s="104"/>
      <c r="NEN2" s="103"/>
      <c r="NEO2" s="104"/>
      <c r="NEP2" s="103"/>
      <c r="NEQ2" s="104"/>
      <c r="NER2" s="103"/>
      <c r="NES2" s="104"/>
      <c r="NET2" s="103"/>
      <c r="NEU2" s="104"/>
      <c r="NEV2" s="103"/>
      <c r="NEW2" s="104"/>
      <c r="NEX2" s="103"/>
      <c r="NEY2" s="104"/>
      <c r="NEZ2" s="103"/>
      <c r="NFA2" s="104"/>
      <c r="NFB2" s="103"/>
      <c r="NFC2" s="104"/>
      <c r="NFD2" s="103"/>
      <c r="NFE2" s="104"/>
      <c r="NFF2" s="103"/>
      <c r="NFG2" s="104"/>
      <c r="NFH2" s="103"/>
      <c r="NFI2" s="104"/>
      <c r="NFJ2" s="103"/>
      <c r="NFK2" s="104"/>
      <c r="NFL2" s="103"/>
      <c r="NFM2" s="104"/>
      <c r="NFN2" s="103"/>
      <c r="NFO2" s="104"/>
      <c r="NFP2" s="103"/>
      <c r="NFQ2" s="104"/>
      <c r="NFR2" s="103"/>
      <c r="NFS2" s="104"/>
      <c r="NFT2" s="103"/>
      <c r="NFU2" s="104"/>
      <c r="NFV2" s="103"/>
      <c r="NFW2" s="104"/>
      <c r="NFX2" s="103"/>
      <c r="NFY2" s="104"/>
      <c r="NFZ2" s="103"/>
      <c r="NGA2" s="104"/>
      <c r="NGB2" s="103"/>
      <c r="NGC2" s="104"/>
      <c r="NGD2" s="103"/>
      <c r="NGE2" s="104"/>
      <c r="NGF2" s="103"/>
      <c r="NGG2" s="104"/>
      <c r="NGH2" s="103"/>
      <c r="NGI2" s="104"/>
      <c r="NGJ2" s="103"/>
      <c r="NGK2" s="104"/>
      <c r="NGL2" s="103"/>
      <c r="NGM2" s="104"/>
      <c r="NGN2" s="103"/>
      <c r="NGO2" s="104"/>
      <c r="NGP2" s="103"/>
      <c r="NGQ2" s="104"/>
      <c r="NGR2" s="103"/>
      <c r="NGS2" s="104"/>
      <c r="NGT2" s="103"/>
      <c r="NGU2" s="104"/>
      <c r="NGV2" s="103"/>
      <c r="NGW2" s="104"/>
      <c r="NGX2" s="103"/>
      <c r="NGY2" s="104"/>
      <c r="NGZ2" s="103"/>
      <c r="NHA2" s="104"/>
      <c r="NHB2" s="103"/>
      <c r="NHC2" s="104"/>
      <c r="NHD2" s="103"/>
      <c r="NHE2" s="104"/>
      <c r="NHF2" s="103"/>
      <c r="NHG2" s="104"/>
      <c r="NHH2" s="103"/>
      <c r="NHI2" s="104"/>
      <c r="NHJ2" s="103"/>
      <c r="NHK2" s="104"/>
      <c r="NHL2" s="103"/>
      <c r="NHM2" s="104"/>
      <c r="NHN2" s="103"/>
      <c r="NHO2" s="104"/>
      <c r="NHP2" s="103"/>
      <c r="NHQ2" s="104"/>
      <c r="NHR2" s="103"/>
      <c r="NHS2" s="104"/>
      <c r="NHT2" s="103"/>
      <c r="NHU2" s="104"/>
      <c r="NHV2" s="103"/>
      <c r="NHW2" s="104"/>
      <c r="NHX2" s="103"/>
      <c r="NHY2" s="104"/>
      <c r="NHZ2" s="103"/>
      <c r="NIA2" s="104"/>
      <c r="NIB2" s="103"/>
      <c r="NIC2" s="104"/>
      <c r="NID2" s="103"/>
      <c r="NIE2" s="104"/>
      <c r="NIF2" s="103"/>
      <c r="NIG2" s="104"/>
      <c r="NIH2" s="103"/>
      <c r="NII2" s="104"/>
      <c r="NIJ2" s="103"/>
      <c r="NIK2" s="104"/>
      <c r="NIL2" s="103"/>
      <c r="NIM2" s="104"/>
      <c r="NIN2" s="103"/>
      <c r="NIO2" s="104"/>
      <c r="NIP2" s="103"/>
      <c r="NIQ2" s="104"/>
      <c r="NIR2" s="103"/>
      <c r="NIS2" s="104"/>
      <c r="NIT2" s="103"/>
      <c r="NIU2" s="104"/>
      <c r="NIV2" s="103"/>
      <c r="NIW2" s="104"/>
      <c r="NIX2" s="103"/>
      <c r="NIY2" s="104"/>
      <c r="NIZ2" s="103"/>
      <c r="NJA2" s="104"/>
      <c r="NJB2" s="103"/>
      <c r="NJC2" s="104"/>
      <c r="NJD2" s="103"/>
      <c r="NJE2" s="104"/>
      <c r="NJF2" s="103"/>
      <c r="NJG2" s="104"/>
      <c r="NJH2" s="103"/>
      <c r="NJI2" s="104"/>
      <c r="NJJ2" s="103"/>
      <c r="NJK2" s="104"/>
      <c r="NJL2" s="103"/>
      <c r="NJM2" s="104"/>
      <c r="NJN2" s="103"/>
      <c r="NJO2" s="104"/>
      <c r="NJP2" s="103"/>
      <c r="NJQ2" s="104"/>
      <c r="NJR2" s="103"/>
      <c r="NJS2" s="104"/>
      <c r="NJT2" s="103"/>
      <c r="NJU2" s="104"/>
      <c r="NJV2" s="103"/>
      <c r="NJW2" s="104"/>
      <c r="NJX2" s="103"/>
      <c r="NJY2" s="104"/>
      <c r="NJZ2" s="103"/>
      <c r="NKA2" s="104"/>
      <c r="NKB2" s="103"/>
      <c r="NKC2" s="104"/>
      <c r="NKD2" s="103"/>
      <c r="NKE2" s="104"/>
      <c r="NKF2" s="103"/>
      <c r="NKG2" s="104"/>
      <c r="NKH2" s="103"/>
      <c r="NKI2" s="104"/>
      <c r="NKJ2" s="103"/>
      <c r="NKK2" s="104"/>
      <c r="NKL2" s="103"/>
      <c r="NKM2" s="104"/>
      <c r="NKN2" s="103"/>
      <c r="NKO2" s="104"/>
      <c r="NKP2" s="103"/>
      <c r="NKQ2" s="104"/>
      <c r="NKR2" s="103"/>
      <c r="NKS2" s="104"/>
      <c r="NKT2" s="103"/>
      <c r="NKU2" s="104"/>
      <c r="NKV2" s="103"/>
      <c r="NKW2" s="104"/>
      <c r="NKX2" s="103"/>
      <c r="NKY2" s="104"/>
      <c r="NKZ2" s="103"/>
      <c r="NLA2" s="104"/>
      <c r="NLB2" s="103"/>
      <c r="NLC2" s="104"/>
      <c r="NLD2" s="103"/>
      <c r="NLE2" s="104"/>
      <c r="NLF2" s="103"/>
      <c r="NLG2" s="104"/>
      <c r="NLH2" s="103"/>
      <c r="NLI2" s="104"/>
      <c r="NLJ2" s="103"/>
      <c r="NLK2" s="104"/>
      <c r="NLL2" s="103"/>
      <c r="NLM2" s="104"/>
      <c r="NLN2" s="103"/>
      <c r="NLO2" s="104"/>
      <c r="NLP2" s="103"/>
      <c r="NLQ2" s="104"/>
      <c r="NLR2" s="103"/>
      <c r="NLS2" s="104"/>
      <c r="NLT2" s="103"/>
      <c r="NLU2" s="104"/>
      <c r="NLV2" s="103"/>
      <c r="NLW2" s="104"/>
      <c r="NLX2" s="103"/>
      <c r="NLY2" s="104"/>
      <c r="NLZ2" s="103"/>
      <c r="NMA2" s="104"/>
      <c r="NMB2" s="103"/>
      <c r="NMC2" s="104"/>
      <c r="NMD2" s="103"/>
      <c r="NME2" s="104"/>
      <c r="NMF2" s="103"/>
      <c r="NMG2" s="104"/>
      <c r="NMH2" s="103"/>
      <c r="NMI2" s="104"/>
      <c r="NMJ2" s="103"/>
      <c r="NMK2" s="104"/>
      <c r="NML2" s="103"/>
      <c r="NMM2" s="104"/>
      <c r="NMN2" s="103"/>
      <c r="NMO2" s="104"/>
      <c r="NMP2" s="103"/>
      <c r="NMQ2" s="104"/>
      <c r="NMR2" s="103"/>
      <c r="NMS2" s="104"/>
      <c r="NMT2" s="103"/>
      <c r="NMU2" s="104"/>
      <c r="NMV2" s="103"/>
      <c r="NMW2" s="104"/>
      <c r="NMX2" s="103"/>
      <c r="NMY2" s="104"/>
      <c r="NMZ2" s="103"/>
      <c r="NNA2" s="104"/>
      <c r="NNB2" s="103"/>
      <c r="NNC2" s="104"/>
      <c r="NND2" s="103"/>
      <c r="NNE2" s="104"/>
      <c r="NNF2" s="103"/>
      <c r="NNG2" s="104"/>
      <c r="NNH2" s="103"/>
      <c r="NNI2" s="104"/>
      <c r="NNJ2" s="103"/>
      <c r="NNK2" s="104"/>
      <c r="NNL2" s="103"/>
      <c r="NNM2" s="104"/>
      <c r="NNN2" s="103"/>
      <c r="NNO2" s="104"/>
      <c r="NNP2" s="103"/>
      <c r="NNQ2" s="104"/>
      <c r="NNR2" s="103"/>
      <c r="NNS2" s="104"/>
      <c r="NNT2" s="103"/>
      <c r="NNU2" s="104"/>
      <c r="NNV2" s="103"/>
      <c r="NNW2" s="104"/>
      <c r="NNX2" s="103"/>
      <c r="NNY2" s="104"/>
      <c r="NNZ2" s="103"/>
      <c r="NOA2" s="104"/>
      <c r="NOB2" s="103"/>
      <c r="NOC2" s="104"/>
      <c r="NOD2" s="103"/>
      <c r="NOE2" s="104"/>
      <c r="NOF2" s="103"/>
      <c r="NOG2" s="104"/>
      <c r="NOH2" s="103"/>
      <c r="NOI2" s="104"/>
      <c r="NOJ2" s="103"/>
      <c r="NOK2" s="104"/>
      <c r="NOL2" s="103"/>
      <c r="NOM2" s="104"/>
      <c r="NON2" s="103"/>
      <c r="NOO2" s="104"/>
      <c r="NOP2" s="103"/>
      <c r="NOQ2" s="104"/>
      <c r="NOR2" s="103"/>
      <c r="NOS2" s="104"/>
      <c r="NOT2" s="103"/>
      <c r="NOU2" s="104"/>
      <c r="NOV2" s="103"/>
      <c r="NOW2" s="104"/>
      <c r="NOX2" s="103"/>
      <c r="NOY2" s="104"/>
      <c r="NOZ2" s="103"/>
      <c r="NPA2" s="104"/>
      <c r="NPB2" s="103"/>
      <c r="NPC2" s="104"/>
      <c r="NPD2" s="103"/>
      <c r="NPE2" s="104"/>
      <c r="NPF2" s="103"/>
      <c r="NPG2" s="104"/>
      <c r="NPH2" s="103"/>
      <c r="NPI2" s="104"/>
      <c r="NPJ2" s="103"/>
      <c r="NPK2" s="104"/>
      <c r="NPL2" s="103"/>
      <c r="NPM2" s="104"/>
      <c r="NPN2" s="103"/>
      <c r="NPO2" s="104"/>
      <c r="NPP2" s="103"/>
      <c r="NPQ2" s="104"/>
      <c r="NPR2" s="103"/>
      <c r="NPS2" s="104"/>
      <c r="NPT2" s="103"/>
      <c r="NPU2" s="104"/>
      <c r="NPV2" s="103"/>
      <c r="NPW2" s="104"/>
      <c r="NPX2" s="103"/>
      <c r="NPY2" s="104"/>
      <c r="NPZ2" s="103"/>
      <c r="NQA2" s="104"/>
      <c r="NQB2" s="103"/>
      <c r="NQC2" s="104"/>
      <c r="NQD2" s="103"/>
      <c r="NQE2" s="104"/>
      <c r="NQF2" s="103"/>
      <c r="NQG2" s="104"/>
      <c r="NQH2" s="103"/>
      <c r="NQI2" s="104"/>
      <c r="NQJ2" s="103"/>
      <c r="NQK2" s="104"/>
      <c r="NQL2" s="103"/>
      <c r="NQM2" s="104"/>
      <c r="NQN2" s="103"/>
      <c r="NQO2" s="104"/>
      <c r="NQP2" s="103"/>
      <c r="NQQ2" s="104"/>
      <c r="NQR2" s="103"/>
      <c r="NQS2" s="104"/>
      <c r="NQT2" s="103"/>
      <c r="NQU2" s="104"/>
      <c r="NQV2" s="103"/>
      <c r="NQW2" s="104"/>
      <c r="NQX2" s="103"/>
      <c r="NQY2" s="104"/>
      <c r="NQZ2" s="103"/>
      <c r="NRA2" s="104"/>
      <c r="NRB2" s="103"/>
      <c r="NRC2" s="104"/>
      <c r="NRD2" s="103"/>
      <c r="NRE2" s="104"/>
      <c r="NRF2" s="103"/>
      <c r="NRG2" s="104"/>
      <c r="NRH2" s="103"/>
      <c r="NRI2" s="104"/>
      <c r="NRJ2" s="103"/>
      <c r="NRK2" s="104"/>
      <c r="NRL2" s="103"/>
      <c r="NRM2" s="104"/>
      <c r="NRN2" s="103"/>
      <c r="NRO2" s="104"/>
      <c r="NRP2" s="103"/>
      <c r="NRQ2" s="104"/>
      <c r="NRR2" s="103"/>
      <c r="NRS2" s="104"/>
      <c r="NRT2" s="103"/>
      <c r="NRU2" s="104"/>
      <c r="NRV2" s="103"/>
      <c r="NRW2" s="104"/>
      <c r="NRX2" s="103"/>
      <c r="NRY2" s="104"/>
      <c r="NRZ2" s="103"/>
      <c r="NSA2" s="104"/>
      <c r="NSB2" s="103"/>
      <c r="NSC2" s="104"/>
      <c r="NSD2" s="103"/>
      <c r="NSE2" s="104"/>
      <c r="NSF2" s="103"/>
      <c r="NSG2" s="104"/>
      <c r="NSH2" s="103"/>
      <c r="NSI2" s="104"/>
      <c r="NSJ2" s="103"/>
      <c r="NSK2" s="104"/>
      <c r="NSL2" s="103"/>
      <c r="NSM2" s="104"/>
      <c r="NSN2" s="103"/>
      <c r="NSO2" s="104"/>
      <c r="NSP2" s="103"/>
      <c r="NSQ2" s="104"/>
      <c r="NSR2" s="103"/>
      <c r="NSS2" s="104"/>
      <c r="NST2" s="103"/>
      <c r="NSU2" s="104"/>
      <c r="NSV2" s="103"/>
      <c r="NSW2" s="104"/>
      <c r="NSX2" s="103"/>
      <c r="NSY2" s="104"/>
      <c r="NSZ2" s="103"/>
      <c r="NTA2" s="104"/>
      <c r="NTB2" s="103"/>
      <c r="NTC2" s="104"/>
      <c r="NTD2" s="103"/>
      <c r="NTE2" s="104"/>
      <c r="NTF2" s="103"/>
      <c r="NTG2" s="104"/>
      <c r="NTH2" s="103"/>
      <c r="NTI2" s="104"/>
      <c r="NTJ2" s="103"/>
      <c r="NTK2" s="104"/>
      <c r="NTL2" s="103"/>
      <c r="NTM2" s="104"/>
      <c r="NTN2" s="103"/>
      <c r="NTO2" s="104"/>
      <c r="NTP2" s="103"/>
      <c r="NTQ2" s="104"/>
      <c r="NTR2" s="103"/>
      <c r="NTS2" s="104"/>
      <c r="NTT2" s="103"/>
      <c r="NTU2" s="104"/>
      <c r="NTV2" s="103"/>
      <c r="NTW2" s="104"/>
      <c r="NTX2" s="103"/>
      <c r="NTY2" s="104"/>
      <c r="NTZ2" s="103"/>
      <c r="NUA2" s="104"/>
      <c r="NUB2" s="103"/>
      <c r="NUC2" s="104"/>
      <c r="NUD2" s="103"/>
      <c r="NUE2" s="104"/>
      <c r="NUF2" s="103"/>
      <c r="NUG2" s="104"/>
      <c r="NUH2" s="103"/>
      <c r="NUI2" s="104"/>
      <c r="NUJ2" s="103"/>
      <c r="NUK2" s="104"/>
      <c r="NUL2" s="103"/>
      <c r="NUM2" s="104"/>
      <c r="NUN2" s="103"/>
      <c r="NUO2" s="104"/>
      <c r="NUP2" s="103"/>
      <c r="NUQ2" s="104"/>
      <c r="NUR2" s="103"/>
      <c r="NUS2" s="104"/>
      <c r="NUT2" s="103"/>
      <c r="NUU2" s="104"/>
      <c r="NUV2" s="103"/>
      <c r="NUW2" s="104"/>
      <c r="NUX2" s="103"/>
      <c r="NUY2" s="104"/>
      <c r="NUZ2" s="103"/>
      <c r="NVA2" s="104"/>
      <c r="NVB2" s="103"/>
      <c r="NVC2" s="104"/>
      <c r="NVD2" s="103"/>
      <c r="NVE2" s="104"/>
      <c r="NVF2" s="103"/>
      <c r="NVG2" s="104"/>
      <c r="NVH2" s="103"/>
      <c r="NVI2" s="104"/>
      <c r="NVJ2" s="103"/>
      <c r="NVK2" s="104"/>
      <c r="NVL2" s="103"/>
      <c r="NVM2" s="104"/>
      <c r="NVN2" s="103"/>
      <c r="NVO2" s="104"/>
      <c r="NVP2" s="103"/>
      <c r="NVQ2" s="104"/>
      <c r="NVR2" s="103"/>
      <c r="NVS2" s="104"/>
      <c r="NVT2" s="103"/>
      <c r="NVU2" s="104"/>
      <c r="NVV2" s="103"/>
      <c r="NVW2" s="104"/>
      <c r="NVX2" s="103"/>
      <c r="NVY2" s="104"/>
      <c r="NVZ2" s="103"/>
      <c r="NWA2" s="104"/>
      <c r="NWB2" s="103"/>
      <c r="NWC2" s="104"/>
      <c r="NWD2" s="103"/>
      <c r="NWE2" s="104"/>
      <c r="NWF2" s="103"/>
      <c r="NWG2" s="104"/>
      <c r="NWH2" s="103"/>
      <c r="NWI2" s="104"/>
      <c r="NWJ2" s="103"/>
      <c r="NWK2" s="104"/>
      <c r="NWL2" s="103"/>
      <c r="NWM2" s="104"/>
      <c r="NWN2" s="103"/>
      <c r="NWO2" s="104"/>
      <c r="NWP2" s="103"/>
      <c r="NWQ2" s="104"/>
      <c r="NWR2" s="103"/>
      <c r="NWS2" s="104"/>
      <c r="NWT2" s="103"/>
      <c r="NWU2" s="104"/>
      <c r="NWV2" s="103"/>
      <c r="NWW2" s="104"/>
      <c r="NWX2" s="103"/>
      <c r="NWY2" s="104"/>
      <c r="NWZ2" s="103"/>
      <c r="NXA2" s="104"/>
      <c r="NXB2" s="103"/>
      <c r="NXC2" s="104"/>
      <c r="NXD2" s="103"/>
      <c r="NXE2" s="104"/>
      <c r="NXF2" s="103"/>
      <c r="NXG2" s="104"/>
      <c r="NXH2" s="103"/>
      <c r="NXI2" s="104"/>
      <c r="NXJ2" s="103"/>
      <c r="NXK2" s="104"/>
      <c r="NXL2" s="103"/>
      <c r="NXM2" s="104"/>
      <c r="NXN2" s="103"/>
      <c r="NXO2" s="104"/>
      <c r="NXP2" s="103"/>
      <c r="NXQ2" s="104"/>
      <c r="NXR2" s="103"/>
      <c r="NXS2" s="104"/>
      <c r="NXT2" s="103"/>
      <c r="NXU2" s="104"/>
      <c r="NXV2" s="103"/>
      <c r="NXW2" s="104"/>
      <c r="NXX2" s="103"/>
      <c r="NXY2" s="104"/>
      <c r="NXZ2" s="103"/>
      <c r="NYA2" s="104"/>
      <c r="NYB2" s="103"/>
      <c r="NYC2" s="104"/>
      <c r="NYD2" s="103"/>
      <c r="NYE2" s="104"/>
      <c r="NYF2" s="103"/>
      <c r="NYG2" s="104"/>
      <c r="NYH2" s="103"/>
      <c r="NYI2" s="104"/>
      <c r="NYJ2" s="103"/>
      <c r="NYK2" s="104"/>
      <c r="NYL2" s="103"/>
      <c r="NYM2" s="104"/>
      <c r="NYN2" s="103"/>
      <c r="NYO2" s="104"/>
      <c r="NYP2" s="103"/>
      <c r="NYQ2" s="104"/>
      <c r="NYR2" s="103"/>
      <c r="NYS2" s="104"/>
      <c r="NYT2" s="103"/>
      <c r="NYU2" s="104"/>
      <c r="NYV2" s="103"/>
      <c r="NYW2" s="104"/>
      <c r="NYX2" s="103"/>
      <c r="NYY2" s="104"/>
      <c r="NYZ2" s="103"/>
      <c r="NZA2" s="104"/>
      <c r="NZB2" s="103"/>
      <c r="NZC2" s="104"/>
      <c r="NZD2" s="103"/>
      <c r="NZE2" s="104"/>
      <c r="NZF2" s="103"/>
      <c r="NZG2" s="104"/>
      <c r="NZH2" s="103"/>
      <c r="NZI2" s="104"/>
      <c r="NZJ2" s="103"/>
      <c r="NZK2" s="104"/>
      <c r="NZL2" s="103"/>
      <c r="NZM2" s="104"/>
      <c r="NZN2" s="103"/>
      <c r="NZO2" s="104"/>
      <c r="NZP2" s="103"/>
      <c r="NZQ2" s="104"/>
      <c r="NZR2" s="103"/>
      <c r="NZS2" s="104"/>
      <c r="NZT2" s="103"/>
      <c r="NZU2" s="104"/>
      <c r="NZV2" s="103"/>
      <c r="NZW2" s="104"/>
      <c r="NZX2" s="103"/>
      <c r="NZY2" s="104"/>
      <c r="NZZ2" s="103"/>
      <c r="OAA2" s="104"/>
      <c r="OAB2" s="103"/>
      <c r="OAC2" s="104"/>
      <c r="OAD2" s="103"/>
      <c r="OAE2" s="104"/>
      <c r="OAF2" s="103"/>
      <c r="OAG2" s="104"/>
      <c r="OAH2" s="103"/>
      <c r="OAI2" s="104"/>
      <c r="OAJ2" s="103"/>
      <c r="OAK2" s="104"/>
      <c r="OAL2" s="103"/>
      <c r="OAM2" s="104"/>
      <c r="OAN2" s="103"/>
      <c r="OAO2" s="104"/>
      <c r="OAP2" s="103"/>
      <c r="OAQ2" s="104"/>
      <c r="OAR2" s="103"/>
      <c r="OAS2" s="104"/>
      <c r="OAT2" s="103"/>
      <c r="OAU2" s="104"/>
      <c r="OAV2" s="103"/>
      <c r="OAW2" s="104"/>
      <c r="OAX2" s="103"/>
      <c r="OAY2" s="104"/>
      <c r="OAZ2" s="103"/>
      <c r="OBA2" s="104"/>
      <c r="OBB2" s="103"/>
      <c r="OBC2" s="104"/>
      <c r="OBD2" s="103"/>
      <c r="OBE2" s="104"/>
      <c r="OBF2" s="103"/>
      <c r="OBG2" s="104"/>
      <c r="OBH2" s="103"/>
      <c r="OBI2" s="104"/>
      <c r="OBJ2" s="103"/>
      <c r="OBK2" s="104"/>
      <c r="OBL2" s="103"/>
      <c r="OBM2" s="104"/>
      <c r="OBN2" s="103"/>
      <c r="OBO2" s="104"/>
      <c r="OBP2" s="103"/>
      <c r="OBQ2" s="104"/>
      <c r="OBR2" s="103"/>
      <c r="OBS2" s="104"/>
      <c r="OBT2" s="103"/>
      <c r="OBU2" s="104"/>
      <c r="OBV2" s="103"/>
      <c r="OBW2" s="104"/>
      <c r="OBX2" s="103"/>
      <c r="OBY2" s="104"/>
      <c r="OBZ2" s="103"/>
      <c r="OCA2" s="104"/>
      <c r="OCB2" s="103"/>
      <c r="OCC2" s="104"/>
      <c r="OCD2" s="103"/>
      <c r="OCE2" s="104"/>
      <c r="OCF2" s="103"/>
      <c r="OCG2" s="104"/>
      <c r="OCH2" s="103"/>
      <c r="OCI2" s="104"/>
      <c r="OCJ2" s="103"/>
      <c r="OCK2" s="104"/>
      <c r="OCL2" s="103"/>
      <c r="OCM2" s="104"/>
      <c r="OCN2" s="103"/>
      <c r="OCO2" s="104"/>
      <c r="OCP2" s="103"/>
      <c r="OCQ2" s="104"/>
      <c r="OCR2" s="103"/>
      <c r="OCS2" s="104"/>
      <c r="OCT2" s="103"/>
      <c r="OCU2" s="104"/>
      <c r="OCV2" s="103"/>
      <c r="OCW2" s="104"/>
      <c r="OCX2" s="103"/>
      <c r="OCY2" s="104"/>
      <c r="OCZ2" s="103"/>
      <c r="ODA2" s="104"/>
      <c r="ODB2" s="103"/>
      <c r="ODC2" s="104"/>
      <c r="ODD2" s="103"/>
      <c r="ODE2" s="104"/>
      <c r="ODF2" s="103"/>
      <c r="ODG2" s="104"/>
      <c r="ODH2" s="103"/>
      <c r="ODI2" s="104"/>
      <c r="ODJ2" s="103"/>
      <c r="ODK2" s="104"/>
      <c r="ODL2" s="103"/>
      <c r="ODM2" s="104"/>
      <c r="ODN2" s="103"/>
      <c r="ODO2" s="104"/>
      <c r="ODP2" s="103"/>
      <c r="ODQ2" s="104"/>
      <c r="ODR2" s="103"/>
      <c r="ODS2" s="104"/>
      <c r="ODT2" s="103"/>
      <c r="ODU2" s="104"/>
      <c r="ODV2" s="103"/>
      <c r="ODW2" s="104"/>
      <c r="ODX2" s="103"/>
      <c r="ODY2" s="104"/>
      <c r="ODZ2" s="103"/>
      <c r="OEA2" s="104"/>
      <c r="OEB2" s="103"/>
      <c r="OEC2" s="104"/>
      <c r="OED2" s="103"/>
      <c r="OEE2" s="104"/>
      <c r="OEF2" s="103"/>
      <c r="OEG2" s="104"/>
      <c r="OEH2" s="103"/>
      <c r="OEI2" s="104"/>
      <c r="OEJ2" s="103"/>
      <c r="OEK2" s="104"/>
      <c r="OEL2" s="103"/>
      <c r="OEM2" s="104"/>
      <c r="OEN2" s="103"/>
      <c r="OEO2" s="104"/>
      <c r="OEP2" s="103"/>
      <c r="OEQ2" s="104"/>
      <c r="OER2" s="103"/>
      <c r="OES2" s="104"/>
      <c r="OET2" s="103"/>
      <c r="OEU2" s="104"/>
      <c r="OEV2" s="103"/>
      <c r="OEW2" s="104"/>
      <c r="OEX2" s="103"/>
      <c r="OEY2" s="104"/>
      <c r="OEZ2" s="103"/>
      <c r="OFA2" s="104"/>
      <c r="OFB2" s="103"/>
      <c r="OFC2" s="104"/>
      <c r="OFD2" s="103"/>
      <c r="OFE2" s="104"/>
      <c r="OFF2" s="103"/>
      <c r="OFG2" s="104"/>
      <c r="OFH2" s="103"/>
      <c r="OFI2" s="104"/>
      <c r="OFJ2" s="103"/>
      <c r="OFK2" s="104"/>
      <c r="OFL2" s="103"/>
      <c r="OFM2" s="104"/>
      <c r="OFN2" s="103"/>
      <c r="OFO2" s="104"/>
      <c r="OFP2" s="103"/>
      <c r="OFQ2" s="104"/>
      <c r="OFR2" s="103"/>
      <c r="OFS2" s="104"/>
      <c r="OFT2" s="103"/>
      <c r="OFU2" s="104"/>
      <c r="OFV2" s="103"/>
      <c r="OFW2" s="104"/>
      <c r="OFX2" s="103"/>
      <c r="OFY2" s="104"/>
      <c r="OFZ2" s="103"/>
      <c r="OGA2" s="104"/>
      <c r="OGB2" s="103"/>
      <c r="OGC2" s="104"/>
      <c r="OGD2" s="103"/>
      <c r="OGE2" s="104"/>
      <c r="OGF2" s="103"/>
      <c r="OGG2" s="104"/>
      <c r="OGH2" s="103"/>
      <c r="OGI2" s="104"/>
      <c r="OGJ2" s="103"/>
      <c r="OGK2" s="104"/>
      <c r="OGL2" s="103"/>
      <c r="OGM2" s="104"/>
      <c r="OGN2" s="103"/>
      <c r="OGO2" s="104"/>
      <c r="OGP2" s="103"/>
      <c r="OGQ2" s="104"/>
      <c r="OGR2" s="103"/>
      <c r="OGS2" s="104"/>
      <c r="OGT2" s="103"/>
      <c r="OGU2" s="104"/>
      <c r="OGV2" s="103"/>
      <c r="OGW2" s="104"/>
      <c r="OGX2" s="103"/>
      <c r="OGY2" s="104"/>
      <c r="OGZ2" s="103"/>
      <c r="OHA2" s="104"/>
      <c r="OHB2" s="103"/>
      <c r="OHC2" s="104"/>
      <c r="OHD2" s="103"/>
      <c r="OHE2" s="104"/>
      <c r="OHF2" s="103"/>
      <c r="OHG2" s="104"/>
      <c r="OHH2" s="103"/>
      <c r="OHI2" s="104"/>
      <c r="OHJ2" s="103"/>
      <c r="OHK2" s="104"/>
      <c r="OHL2" s="103"/>
      <c r="OHM2" s="104"/>
      <c r="OHN2" s="103"/>
      <c r="OHO2" s="104"/>
      <c r="OHP2" s="103"/>
      <c r="OHQ2" s="104"/>
      <c r="OHR2" s="103"/>
      <c r="OHS2" s="104"/>
      <c r="OHT2" s="103"/>
      <c r="OHU2" s="104"/>
      <c r="OHV2" s="103"/>
      <c r="OHW2" s="104"/>
      <c r="OHX2" s="103"/>
      <c r="OHY2" s="104"/>
      <c r="OHZ2" s="103"/>
      <c r="OIA2" s="104"/>
      <c r="OIB2" s="103"/>
      <c r="OIC2" s="104"/>
      <c r="OID2" s="103"/>
      <c r="OIE2" s="104"/>
      <c r="OIF2" s="103"/>
      <c r="OIG2" s="104"/>
      <c r="OIH2" s="103"/>
      <c r="OII2" s="104"/>
      <c r="OIJ2" s="103"/>
      <c r="OIK2" s="104"/>
      <c r="OIL2" s="103"/>
      <c r="OIM2" s="104"/>
      <c r="OIN2" s="103"/>
      <c r="OIO2" s="104"/>
      <c r="OIP2" s="103"/>
      <c r="OIQ2" s="104"/>
      <c r="OIR2" s="103"/>
      <c r="OIS2" s="104"/>
      <c r="OIT2" s="103"/>
      <c r="OIU2" s="104"/>
      <c r="OIV2" s="103"/>
      <c r="OIW2" s="104"/>
      <c r="OIX2" s="103"/>
      <c r="OIY2" s="104"/>
      <c r="OIZ2" s="103"/>
      <c r="OJA2" s="104"/>
      <c r="OJB2" s="103"/>
      <c r="OJC2" s="104"/>
      <c r="OJD2" s="103"/>
      <c r="OJE2" s="104"/>
      <c r="OJF2" s="103"/>
      <c r="OJG2" s="104"/>
      <c r="OJH2" s="103"/>
      <c r="OJI2" s="104"/>
      <c r="OJJ2" s="103"/>
      <c r="OJK2" s="104"/>
      <c r="OJL2" s="103"/>
      <c r="OJM2" s="104"/>
      <c r="OJN2" s="103"/>
      <c r="OJO2" s="104"/>
      <c r="OJP2" s="103"/>
      <c r="OJQ2" s="104"/>
      <c r="OJR2" s="103"/>
      <c r="OJS2" s="104"/>
      <c r="OJT2" s="103"/>
      <c r="OJU2" s="104"/>
      <c r="OJV2" s="103"/>
      <c r="OJW2" s="104"/>
      <c r="OJX2" s="103"/>
      <c r="OJY2" s="104"/>
      <c r="OJZ2" s="103"/>
      <c r="OKA2" s="104"/>
      <c r="OKB2" s="103"/>
      <c r="OKC2" s="104"/>
      <c r="OKD2" s="103"/>
      <c r="OKE2" s="104"/>
      <c r="OKF2" s="103"/>
      <c r="OKG2" s="104"/>
      <c r="OKH2" s="103"/>
      <c r="OKI2" s="104"/>
      <c r="OKJ2" s="103"/>
      <c r="OKK2" s="104"/>
      <c r="OKL2" s="103"/>
      <c r="OKM2" s="104"/>
      <c r="OKN2" s="103"/>
      <c r="OKO2" s="104"/>
      <c r="OKP2" s="103"/>
      <c r="OKQ2" s="104"/>
      <c r="OKR2" s="103"/>
      <c r="OKS2" s="104"/>
      <c r="OKT2" s="103"/>
      <c r="OKU2" s="104"/>
      <c r="OKV2" s="103"/>
      <c r="OKW2" s="104"/>
      <c r="OKX2" s="103"/>
      <c r="OKY2" s="104"/>
      <c r="OKZ2" s="103"/>
      <c r="OLA2" s="104"/>
      <c r="OLB2" s="103"/>
      <c r="OLC2" s="104"/>
      <c r="OLD2" s="103"/>
      <c r="OLE2" s="104"/>
      <c r="OLF2" s="103"/>
      <c r="OLG2" s="104"/>
      <c r="OLH2" s="103"/>
      <c r="OLI2" s="104"/>
      <c r="OLJ2" s="103"/>
      <c r="OLK2" s="104"/>
      <c r="OLL2" s="103"/>
      <c r="OLM2" s="104"/>
      <c r="OLN2" s="103"/>
      <c r="OLO2" s="104"/>
      <c r="OLP2" s="103"/>
      <c r="OLQ2" s="104"/>
      <c r="OLR2" s="103"/>
      <c r="OLS2" s="104"/>
      <c r="OLT2" s="103"/>
      <c r="OLU2" s="104"/>
      <c r="OLV2" s="103"/>
      <c r="OLW2" s="104"/>
      <c r="OLX2" s="103"/>
      <c r="OLY2" s="104"/>
      <c r="OLZ2" s="103"/>
      <c r="OMA2" s="104"/>
      <c r="OMB2" s="103"/>
      <c r="OMC2" s="104"/>
      <c r="OMD2" s="103"/>
      <c r="OME2" s="104"/>
      <c r="OMF2" s="103"/>
      <c r="OMG2" s="104"/>
      <c r="OMH2" s="103"/>
      <c r="OMI2" s="104"/>
      <c r="OMJ2" s="103"/>
      <c r="OMK2" s="104"/>
      <c r="OML2" s="103"/>
      <c r="OMM2" s="104"/>
      <c r="OMN2" s="103"/>
      <c r="OMO2" s="104"/>
      <c r="OMP2" s="103"/>
      <c r="OMQ2" s="104"/>
      <c r="OMR2" s="103"/>
      <c r="OMS2" s="104"/>
      <c r="OMT2" s="103"/>
      <c r="OMU2" s="104"/>
      <c r="OMV2" s="103"/>
      <c r="OMW2" s="104"/>
      <c r="OMX2" s="103"/>
      <c r="OMY2" s="104"/>
      <c r="OMZ2" s="103"/>
      <c r="ONA2" s="104"/>
      <c r="ONB2" s="103"/>
      <c r="ONC2" s="104"/>
      <c r="OND2" s="103"/>
      <c r="ONE2" s="104"/>
      <c r="ONF2" s="103"/>
      <c r="ONG2" s="104"/>
      <c r="ONH2" s="103"/>
      <c r="ONI2" s="104"/>
      <c r="ONJ2" s="103"/>
      <c r="ONK2" s="104"/>
      <c r="ONL2" s="103"/>
      <c r="ONM2" s="104"/>
      <c r="ONN2" s="103"/>
      <c r="ONO2" s="104"/>
      <c r="ONP2" s="103"/>
      <c r="ONQ2" s="104"/>
      <c r="ONR2" s="103"/>
      <c r="ONS2" s="104"/>
      <c r="ONT2" s="103"/>
      <c r="ONU2" s="104"/>
      <c r="ONV2" s="103"/>
      <c r="ONW2" s="104"/>
      <c r="ONX2" s="103"/>
      <c r="ONY2" s="104"/>
      <c r="ONZ2" s="103"/>
      <c r="OOA2" s="104"/>
      <c r="OOB2" s="103"/>
      <c r="OOC2" s="104"/>
      <c r="OOD2" s="103"/>
      <c r="OOE2" s="104"/>
      <c r="OOF2" s="103"/>
      <c r="OOG2" s="104"/>
      <c r="OOH2" s="103"/>
      <c r="OOI2" s="104"/>
      <c r="OOJ2" s="103"/>
      <c r="OOK2" s="104"/>
      <c r="OOL2" s="103"/>
      <c r="OOM2" s="104"/>
      <c r="OON2" s="103"/>
      <c r="OOO2" s="104"/>
      <c r="OOP2" s="103"/>
      <c r="OOQ2" s="104"/>
      <c r="OOR2" s="103"/>
      <c r="OOS2" s="104"/>
      <c r="OOT2" s="103"/>
      <c r="OOU2" s="104"/>
      <c r="OOV2" s="103"/>
      <c r="OOW2" s="104"/>
      <c r="OOX2" s="103"/>
      <c r="OOY2" s="104"/>
      <c r="OOZ2" s="103"/>
      <c r="OPA2" s="104"/>
      <c r="OPB2" s="103"/>
      <c r="OPC2" s="104"/>
      <c r="OPD2" s="103"/>
      <c r="OPE2" s="104"/>
      <c r="OPF2" s="103"/>
      <c r="OPG2" s="104"/>
      <c r="OPH2" s="103"/>
      <c r="OPI2" s="104"/>
      <c r="OPJ2" s="103"/>
      <c r="OPK2" s="104"/>
      <c r="OPL2" s="103"/>
      <c r="OPM2" s="104"/>
      <c r="OPN2" s="103"/>
      <c r="OPO2" s="104"/>
      <c r="OPP2" s="103"/>
      <c r="OPQ2" s="104"/>
      <c r="OPR2" s="103"/>
      <c r="OPS2" s="104"/>
      <c r="OPT2" s="103"/>
      <c r="OPU2" s="104"/>
      <c r="OPV2" s="103"/>
      <c r="OPW2" s="104"/>
      <c r="OPX2" s="103"/>
      <c r="OPY2" s="104"/>
      <c r="OPZ2" s="103"/>
      <c r="OQA2" s="104"/>
      <c r="OQB2" s="103"/>
      <c r="OQC2" s="104"/>
      <c r="OQD2" s="103"/>
      <c r="OQE2" s="104"/>
      <c r="OQF2" s="103"/>
      <c r="OQG2" s="104"/>
      <c r="OQH2" s="103"/>
      <c r="OQI2" s="104"/>
      <c r="OQJ2" s="103"/>
      <c r="OQK2" s="104"/>
      <c r="OQL2" s="103"/>
      <c r="OQM2" s="104"/>
      <c r="OQN2" s="103"/>
      <c r="OQO2" s="104"/>
      <c r="OQP2" s="103"/>
      <c r="OQQ2" s="104"/>
      <c r="OQR2" s="103"/>
      <c r="OQS2" s="104"/>
      <c r="OQT2" s="103"/>
      <c r="OQU2" s="104"/>
      <c r="OQV2" s="103"/>
      <c r="OQW2" s="104"/>
      <c r="OQX2" s="103"/>
      <c r="OQY2" s="104"/>
      <c r="OQZ2" s="103"/>
      <c r="ORA2" s="104"/>
      <c r="ORB2" s="103"/>
      <c r="ORC2" s="104"/>
      <c r="ORD2" s="103"/>
      <c r="ORE2" s="104"/>
      <c r="ORF2" s="103"/>
      <c r="ORG2" s="104"/>
      <c r="ORH2" s="103"/>
      <c r="ORI2" s="104"/>
      <c r="ORJ2" s="103"/>
      <c r="ORK2" s="104"/>
      <c r="ORL2" s="103"/>
      <c r="ORM2" s="104"/>
      <c r="ORN2" s="103"/>
      <c r="ORO2" s="104"/>
      <c r="ORP2" s="103"/>
      <c r="ORQ2" s="104"/>
      <c r="ORR2" s="103"/>
      <c r="ORS2" s="104"/>
      <c r="ORT2" s="103"/>
      <c r="ORU2" s="104"/>
      <c r="ORV2" s="103"/>
      <c r="ORW2" s="104"/>
      <c r="ORX2" s="103"/>
      <c r="ORY2" s="104"/>
      <c r="ORZ2" s="103"/>
      <c r="OSA2" s="104"/>
      <c r="OSB2" s="103"/>
      <c r="OSC2" s="104"/>
      <c r="OSD2" s="103"/>
      <c r="OSE2" s="104"/>
      <c r="OSF2" s="103"/>
      <c r="OSG2" s="104"/>
      <c r="OSH2" s="103"/>
      <c r="OSI2" s="104"/>
      <c r="OSJ2" s="103"/>
      <c r="OSK2" s="104"/>
      <c r="OSL2" s="103"/>
      <c r="OSM2" s="104"/>
      <c r="OSN2" s="103"/>
      <c r="OSO2" s="104"/>
      <c r="OSP2" s="103"/>
      <c r="OSQ2" s="104"/>
      <c r="OSR2" s="103"/>
      <c r="OSS2" s="104"/>
      <c r="OST2" s="103"/>
      <c r="OSU2" s="104"/>
      <c r="OSV2" s="103"/>
      <c r="OSW2" s="104"/>
      <c r="OSX2" s="103"/>
      <c r="OSY2" s="104"/>
      <c r="OSZ2" s="103"/>
      <c r="OTA2" s="104"/>
      <c r="OTB2" s="103"/>
      <c r="OTC2" s="104"/>
      <c r="OTD2" s="103"/>
      <c r="OTE2" s="104"/>
      <c r="OTF2" s="103"/>
      <c r="OTG2" s="104"/>
      <c r="OTH2" s="103"/>
      <c r="OTI2" s="104"/>
      <c r="OTJ2" s="103"/>
      <c r="OTK2" s="104"/>
      <c r="OTL2" s="103"/>
      <c r="OTM2" s="104"/>
      <c r="OTN2" s="103"/>
      <c r="OTO2" s="104"/>
      <c r="OTP2" s="103"/>
      <c r="OTQ2" s="104"/>
      <c r="OTR2" s="103"/>
      <c r="OTS2" s="104"/>
      <c r="OTT2" s="103"/>
      <c r="OTU2" s="104"/>
      <c r="OTV2" s="103"/>
      <c r="OTW2" s="104"/>
      <c r="OTX2" s="103"/>
      <c r="OTY2" s="104"/>
      <c r="OTZ2" s="103"/>
      <c r="OUA2" s="104"/>
      <c r="OUB2" s="103"/>
      <c r="OUC2" s="104"/>
      <c r="OUD2" s="103"/>
      <c r="OUE2" s="104"/>
      <c r="OUF2" s="103"/>
      <c r="OUG2" s="104"/>
      <c r="OUH2" s="103"/>
      <c r="OUI2" s="104"/>
      <c r="OUJ2" s="103"/>
      <c r="OUK2" s="104"/>
      <c r="OUL2" s="103"/>
      <c r="OUM2" s="104"/>
      <c r="OUN2" s="103"/>
      <c r="OUO2" s="104"/>
      <c r="OUP2" s="103"/>
      <c r="OUQ2" s="104"/>
      <c r="OUR2" s="103"/>
      <c r="OUS2" s="104"/>
      <c r="OUT2" s="103"/>
      <c r="OUU2" s="104"/>
      <c r="OUV2" s="103"/>
      <c r="OUW2" s="104"/>
      <c r="OUX2" s="103"/>
      <c r="OUY2" s="104"/>
      <c r="OUZ2" s="103"/>
      <c r="OVA2" s="104"/>
      <c r="OVB2" s="103"/>
      <c r="OVC2" s="104"/>
      <c r="OVD2" s="103"/>
      <c r="OVE2" s="104"/>
      <c r="OVF2" s="103"/>
      <c r="OVG2" s="104"/>
      <c r="OVH2" s="103"/>
      <c r="OVI2" s="104"/>
      <c r="OVJ2" s="103"/>
      <c r="OVK2" s="104"/>
      <c r="OVL2" s="103"/>
      <c r="OVM2" s="104"/>
      <c r="OVN2" s="103"/>
      <c r="OVO2" s="104"/>
      <c r="OVP2" s="103"/>
      <c r="OVQ2" s="104"/>
      <c r="OVR2" s="103"/>
      <c r="OVS2" s="104"/>
      <c r="OVT2" s="103"/>
      <c r="OVU2" s="104"/>
      <c r="OVV2" s="103"/>
      <c r="OVW2" s="104"/>
      <c r="OVX2" s="103"/>
      <c r="OVY2" s="104"/>
      <c r="OVZ2" s="103"/>
      <c r="OWA2" s="104"/>
      <c r="OWB2" s="103"/>
      <c r="OWC2" s="104"/>
      <c r="OWD2" s="103"/>
      <c r="OWE2" s="104"/>
      <c r="OWF2" s="103"/>
      <c r="OWG2" s="104"/>
      <c r="OWH2" s="103"/>
      <c r="OWI2" s="104"/>
      <c r="OWJ2" s="103"/>
      <c r="OWK2" s="104"/>
      <c r="OWL2" s="103"/>
      <c r="OWM2" s="104"/>
      <c r="OWN2" s="103"/>
      <c r="OWO2" s="104"/>
      <c r="OWP2" s="103"/>
      <c r="OWQ2" s="104"/>
      <c r="OWR2" s="103"/>
      <c r="OWS2" s="104"/>
      <c r="OWT2" s="103"/>
      <c r="OWU2" s="104"/>
      <c r="OWV2" s="103"/>
      <c r="OWW2" s="104"/>
      <c r="OWX2" s="103"/>
      <c r="OWY2" s="104"/>
      <c r="OWZ2" s="103"/>
      <c r="OXA2" s="104"/>
      <c r="OXB2" s="103"/>
      <c r="OXC2" s="104"/>
      <c r="OXD2" s="103"/>
      <c r="OXE2" s="104"/>
      <c r="OXF2" s="103"/>
      <c r="OXG2" s="104"/>
      <c r="OXH2" s="103"/>
      <c r="OXI2" s="104"/>
      <c r="OXJ2" s="103"/>
      <c r="OXK2" s="104"/>
      <c r="OXL2" s="103"/>
      <c r="OXM2" s="104"/>
      <c r="OXN2" s="103"/>
      <c r="OXO2" s="104"/>
      <c r="OXP2" s="103"/>
      <c r="OXQ2" s="104"/>
      <c r="OXR2" s="103"/>
      <c r="OXS2" s="104"/>
      <c r="OXT2" s="103"/>
      <c r="OXU2" s="104"/>
      <c r="OXV2" s="103"/>
      <c r="OXW2" s="104"/>
      <c r="OXX2" s="103"/>
      <c r="OXY2" s="104"/>
      <c r="OXZ2" s="103"/>
      <c r="OYA2" s="104"/>
      <c r="OYB2" s="103"/>
      <c r="OYC2" s="104"/>
      <c r="OYD2" s="103"/>
      <c r="OYE2" s="104"/>
      <c r="OYF2" s="103"/>
      <c r="OYG2" s="104"/>
      <c r="OYH2" s="103"/>
      <c r="OYI2" s="104"/>
      <c r="OYJ2" s="103"/>
      <c r="OYK2" s="104"/>
      <c r="OYL2" s="103"/>
      <c r="OYM2" s="104"/>
      <c r="OYN2" s="103"/>
      <c r="OYO2" s="104"/>
      <c r="OYP2" s="103"/>
      <c r="OYQ2" s="104"/>
      <c r="OYR2" s="103"/>
      <c r="OYS2" s="104"/>
      <c r="OYT2" s="103"/>
      <c r="OYU2" s="104"/>
      <c r="OYV2" s="103"/>
      <c r="OYW2" s="104"/>
      <c r="OYX2" s="103"/>
      <c r="OYY2" s="104"/>
      <c r="OYZ2" s="103"/>
      <c r="OZA2" s="104"/>
      <c r="OZB2" s="103"/>
      <c r="OZC2" s="104"/>
      <c r="OZD2" s="103"/>
      <c r="OZE2" s="104"/>
      <c r="OZF2" s="103"/>
      <c r="OZG2" s="104"/>
      <c r="OZH2" s="103"/>
      <c r="OZI2" s="104"/>
      <c r="OZJ2" s="103"/>
      <c r="OZK2" s="104"/>
      <c r="OZL2" s="103"/>
      <c r="OZM2" s="104"/>
      <c r="OZN2" s="103"/>
      <c r="OZO2" s="104"/>
      <c r="OZP2" s="103"/>
      <c r="OZQ2" s="104"/>
      <c r="OZR2" s="103"/>
      <c r="OZS2" s="104"/>
      <c r="OZT2" s="103"/>
      <c r="OZU2" s="104"/>
      <c r="OZV2" s="103"/>
      <c r="OZW2" s="104"/>
      <c r="OZX2" s="103"/>
      <c r="OZY2" s="104"/>
      <c r="OZZ2" s="103"/>
      <c r="PAA2" s="104"/>
      <c r="PAB2" s="103"/>
      <c r="PAC2" s="104"/>
      <c r="PAD2" s="103"/>
      <c r="PAE2" s="104"/>
      <c r="PAF2" s="103"/>
      <c r="PAG2" s="104"/>
      <c r="PAH2" s="103"/>
      <c r="PAI2" s="104"/>
      <c r="PAJ2" s="103"/>
      <c r="PAK2" s="104"/>
      <c r="PAL2" s="103"/>
      <c r="PAM2" s="104"/>
      <c r="PAN2" s="103"/>
      <c r="PAO2" s="104"/>
      <c r="PAP2" s="103"/>
      <c r="PAQ2" s="104"/>
      <c r="PAR2" s="103"/>
      <c r="PAS2" s="104"/>
      <c r="PAT2" s="103"/>
      <c r="PAU2" s="104"/>
      <c r="PAV2" s="103"/>
      <c r="PAW2" s="104"/>
      <c r="PAX2" s="103"/>
      <c r="PAY2" s="104"/>
      <c r="PAZ2" s="103"/>
      <c r="PBA2" s="104"/>
      <c r="PBB2" s="103"/>
      <c r="PBC2" s="104"/>
      <c r="PBD2" s="103"/>
      <c r="PBE2" s="104"/>
      <c r="PBF2" s="103"/>
      <c r="PBG2" s="104"/>
      <c r="PBH2" s="103"/>
      <c r="PBI2" s="104"/>
      <c r="PBJ2" s="103"/>
      <c r="PBK2" s="104"/>
      <c r="PBL2" s="103"/>
      <c r="PBM2" s="104"/>
      <c r="PBN2" s="103"/>
      <c r="PBO2" s="104"/>
      <c r="PBP2" s="103"/>
      <c r="PBQ2" s="104"/>
      <c r="PBR2" s="103"/>
      <c r="PBS2" s="104"/>
      <c r="PBT2" s="103"/>
      <c r="PBU2" s="104"/>
      <c r="PBV2" s="103"/>
      <c r="PBW2" s="104"/>
      <c r="PBX2" s="103"/>
      <c r="PBY2" s="104"/>
      <c r="PBZ2" s="103"/>
      <c r="PCA2" s="104"/>
      <c r="PCB2" s="103"/>
      <c r="PCC2" s="104"/>
      <c r="PCD2" s="103"/>
      <c r="PCE2" s="104"/>
      <c r="PCF2" s="103"/>
      <c r="PCG2" s="104"/>
      <c r="PCH2" s="103"/>
      <c r="PCI2" s="104"/>
      <c r="PCJ2" s="103"/>
      <c r="PCK2" s="104"/>
      <c r="PCL2" s="103"/>
      <c r="PCM2" s="104"/>
      <c r="PCN2" s="103"/>
      <c r="PCO2" s="104"/>
      <c r="PCP2" s="103"/>
      <c r="PCQ2" s="104"/>
      <c r="PCR2" s="103"/>
      <c r="PCS2" s="104"/>
      <c r="PCT2" s="103"/>
      <c r="PCU2" s="104"/>
      <c r="PCV2" s="103"/>
      <c r="PCW2" s="104"/>
      <c r="PCX2" s="103"/>
      <c r="PCY2" s="104"/>
      <c r="PCZ2" s="103"/>
      <c r="PDA2" s="104"/>
      <c r="PDB2" s="103"/>
      <c r="PDC2" s="104"/>
      <c r="PDD2" s="103"/>
      <c r="PDE2" s="104"/>
      <c r="PDF2" s="103"/>
      <c r="PDG2" s="104"/>
      <c r="PDH2" s="103"/>
      <c r="PDI2" s="104"/>
      <c r="PDJ2" s="103"/>
      <c r="PDK2" s="104"/>
      <c r="PDL2" s="103"/>
      <c r="PDM2" s="104"/>
      <c r="PDN2" s="103"/>
      <c r="PDO2" s="104"/>
      <c r="PDP2" s="103"/>
      <c r="PDQ2" s="104"/>
      <c r="PDR2" s="103"/>
      <c r="PDS2" s="104"/>
      <c r="PDT2" s="103"/>
      <c r="PDU2" s="104"/>
      <c r="PDV2" s="103"/>
      <c r="PDW2" s="104"/>
      <c r="PDX2" s="103"/>
      <c r="PDY2" s="104"/>
      <c r="PDZ2" s="103"/>
      <c r="PEA2" s="104"/>
      <c r="PEB2" s="103"/>
      <c r="PEC2" s="104"/>
      <c r="PED2" s="103"/>
      <c r="PEE2" s="104"/>
      <c r="PEF2" s="103"/>
      <c r="PEG2" s="104"/>
      <c r="PEH2" s="103"/>
      <c r="PEI2" s="104"/>
      <c r="PEJ2" s="103"/>
      <c r="PEK2" s="104"/>
      <c r="PEL2" s="103"/>
      <c r="PEM2" s="104"/>
      <c r="PEN2" s="103"/>
      <c r="PEO2" s="104"/>
      <c r="PEP2" s="103"/>
      <c r="PEQ2" s="104"/>
      <c r="PER2" s="103"/>
      <c r="PES2" s="104"/>
      <c r="PET2" s="103"/>
      <c r="PEU2" s="104"/>
      <c r="PEV2" s="103"/>
      <c r="PEW2" s="104"/>
      <c r="PEX2" s="103"/>
      <c r="PEY2" s="104"/>
      <c r="PEZ2" s="103"/>
      <c r="PFA2" s="104"/>
      <c r="PFB2" s="103"/>
      <c r="PFC2" s="104"/>
      <c r="PFD2" s="103"/>
      <c r="PFE2" s="104"/>
      <c r="PFF2" s="103"/>
      <c r="PFG2" s="104"/>
      <c r="PFH2" s="103"/>
      <c r="PFI2" s="104"/>
      <c r="PFJ2" s="103"/>
      <c r="PFK2" s="104"/>
      <c r="PFL2" s="103"/>
      <c r="PFM2" s="104"/>
      <c r="PFN2" s="103"/>
      <c r="PFO2" s="104"/>
      <c r="PFP2" s="103"/>
      <c r="PFQ2" s="104"/>
      <c r="PFR2" s="103"/>
      <c r="PFS2" s="104"/>
      <c r="PFT2" s="103"/>
      <c r="PFU2" s="104"/>
      <c r="PFV2" s="103"/>
      <c r="PFW2" s="104"/>
      <c r="PFX2" s="103"/>
      <c r="PFY2" s="104"/>
      <c r="PFZ2" s="103"/>
      <c r="PGA2" s="104"/>
      <c r="PGB2" s="103"/>
      <c r="PGC2" s="104"/>
      <c r="PGD2" s="103"/>
      <c r="PGE2" s="104"/>
      <c r="PGF2" s="103"/>
      <c r="PGG2" s="104"/>
      <c r="PGH2" s="103"/>
      <c r="PGI2" s="104"/>
      <c r="PGJ2" s="103"/>
      <c r="PGK2" s="104"/>
      <c r="PGL2" s="103"/>
      <c r="PGM2" s="104"/>
      <c r="PGN2" s="103"/>
      <c r="PGO2" s="104"/>
      <c r="PGP2" s="103"/>
      <c r="PGQ2" s="104"/>
      <c r="PGR2" s="103"/>
      <c r="PGS2" s="104"/>
      <c r="PGT2" s="103"/>
      <c r="PGU2" s="104"/>
      <c r="PGV2" s="103"/>
      <c r="PGW2" s="104"/>
      <c r="PGX2" s="103"/>
      <c r="PGY2" s="104"/>
      <c r="PGZ2" s="103"/>
      <c r="PHA2" s="104"/>
      <c r="PHB2" s="103"/>
      <c r="PHC2" s="104"/>
      <c r="PHD2" s="103"/>
      <c r="PHE2" s="104"/>
      <c r="PHF2" s="103"/>
      <c r="PHG2" s="104"/>
      <c r="PHH2" s="103"/>
      <c r="PHI2" s="104"/>
      <c r="PHJ2" s="103"/>
      <c r="PHK2" s="104"/>
      <c r="PHL2" s="103"/>
      <c r="PHM2" s="104"/>
      <c r="PHN2" s="103"/>
      <c r="PHO2" s="104"/>
      <c r="PHP2" s="103"/>
      <c r="PHQ2" s="104"/>
      <c r="PHR2" s="103"/>
      <c r="PHS2" s="104"/>
      <c r="PHT2" s="103"/>
      <c r="PHU2" s="104"/>
      <c r="PHV2" s="103"/>
      <c r="PHW2" s="104"/>
      <c r="PHX2" s="103"/>
      <c r="PHY2" s="104"/>
      <c r="PHZ2" s="103"/>
      <c r="PIA2" s="104"/>
      <c r="PIB2" s="103"/>
      <c r="PIC2" s="104"/>
      <c r="PID2" s="103"/>
      <c r="PIE2" s="104"/>
      <c r="PIF2" s="103"/>
      <c r="PIG2" s="104"/>
      <c r="PIH2" s="103"/>
      <c r="PII2" s="104"/>
      <c r="PIJ2" s="103"/>
      <c r="PIK2" s="104"/>
      <c r="PIL2" s="103"/>
      <c r="PIM2" s="104"/>
      <c r="PIN2" s="103"/>
      <c r="PIO2" s="104"/>
      <c r="PIP2" s="103"/>
      <c r="PIQ2" s="104"/>
      <c r="PIR2" s="103"/>
      <c r="PIS2" s="104"/>
      <c r="PIT2" s="103"/>
      <c r="PIU2" s="104"/>
      <c r="PIV2" s="103"/>
      <c r="PIW2" s="104"/>
      <c r="PIX2" s="103"/>
      <c r="PIY2" s="104"/>
      <c r="PIZ2" s="103"/>
      <c r="PJA2" s="104"/>
      <c r="PJB2" s="103"/>
      <c r="PJC2" s="104"/>
      <c r="PJD2" s="103"/>
      <c r="PJE2" s="104"/>
      <c r="PJF2" s="103"/>
      <c r="PJG2" s="104"/>
      <c r="PJH2" s="103"/>
      <c r="PJI2" s="104"/>
      <c r="PJJ2" s="103"/>
      <c r="PJK2" s="104"/>
      <c r="PJL2" s="103"/>
      <c r="PJM2" s="104"/>
      <c r="PJN2" s="103"/>
      <c r="PJO2" s="104"/>
      <c r="PJP2" s="103"/>
      <c r="PJQ2" s="104"/>
      <c r="PJR2" s="103"/>
      <c r="PJS2" s="104"/>
      <c r="PJT2" s="103"/>
      <c r="PJU2" s="104"/>
      <c r="PJV2" s="103"/>
      <c r="PJW2" s="104"/>
      <c r="PJX2" s="103"/>
      <c r="PJY2" s="104"/>
      <c r="PJZ2" s="103"/>
      <c r="PKA2" s="104"/>
      <c r="PKB2" s="103"/>
      <c r="PKC2" s="104"/>
      <c r="PKD2" s="103"/>
      <c r="PKE2" s="104"/>
      <c r="PKF2" s="103"/>
      <c r="PKG2" s="104"/>
      <c r="PKH2" s="103"/>
      <c r="PKI2" s="104"/>
      <c r="PKJ2" s="103"/>
      <c r="PKK2" s="104"/>
      <c r="PKL2" s="103"/>
      <c r="PKM2" s="104"/>
      <c r="PKN2" s="103"/>
      <c r="PKO2" s="104"/>
      <c r="PKP2" s="103"/>
      <c r="PKQ2" s="104"/>
      <c r="PKR2" s="103"/>
      <c r="PKS2" s="104"/>
      <c r="PKT2" s="103"/>
      <c r="PKU2" s="104"/>
      <c r="PKV2" s="103"/>
      <c r="PKW2" s="104"/>
      <c r="PKX2" s="103"/>
      <c r="PKY2" s="104"/>
      <c r="PKZ2" s="103"/>
      <c r="PLA2" s="104"/>
      <c r="PLB2" s="103"/>
      <c r="PLC2" s="104"/>
      <c r="PLD2" s="103"/>
      <c r="PLE2" s="104"/>
      <c r="PLF2" s="103"/>
      <c r="PLG2" s="104"/>
      <c r="PLH2" s="103"/>
      <c r="PLI2" s="104"/>
      <c r="PLJ2" s="103"/>
      <c r="PLK2" s="104"/>
      <c r="PLL2" s="103"/>
      <c r="PLM2" s="104"/>
      <c r="PLN2" s="103"/>
      <c r="PLO2" s="104"/>
      <c r="PLP2" s="103"/>
      <c r="PLQ2" s="104"/>
      <c r="PLR2" s="103"/>
      <c r="PLS2" s="104"/>
      <c r="PLT2" s="103"/>
      <c r="PLU2" s="104"/>
      <c r="PLV2" s="103"/>
      <c r="PLW2" s="104"/>
      <c r="PLX2" s="103"/>
      <c r="PLY2" s="104"/>
      <c r="PLZ2" s="103"/>
      <c r="PMA2" s="104"/>
      <c r="PMB2" s="103"/>
      <c r="PMC2" s="104"/>
      <c r="PMD2" s="103"/>
      <c r="PME2" s="104"/>
      <c r="PMF2" s="103"/>
      <c r="PMG2" s="104"/>
      <c r="PMH2" s="103"/>
      <c r="PMI2" s="104"/>
      <c r="PMJ2" s="103"/>
      <c r="PMK2" s="104"/>
      <c r="PML2" s="103"/>
      <c r="PMM2" s="104"/>
      <c r="PMN2" s="103"/>
      <c r="PMO2" s="104"/>
      <c r="PMP2" s="103"/>
      <c r="PMQ2" s="104"/>
      <c r="PMR2" s="103"/>
      <c r="PMS2" s="104"/>
      <c r="PMT2" s="103"/>
      <c r="PMU2" s="104"/>
      <c r="PMV2" s="103"/>
      <c r="PMW2" s="104"/>
      <c r="PMX2" s="103"/>
      <c r="PMY2" s="104"/>
      <c r="PMZ2" s="103"/>
      <c r="PNA2" s="104"/>
      <c r="PNB2" s="103"/>
      <c r="PNC2" s="104"/>
      <c r="PND2" s="103"/>
      <c r="PNE2" s="104"/>
      <c r="PNF2" s="103"/>
      <c r="PNG2" s="104"/>
      <c r="PNH2" s="103"/>
      <c r="PNI2" s="104"/>
      <c r="PNJ2" s="103"/>
      <c r="PNK2" s="104"/>
      <c r="PNL2" s="103"/>
      <c r="PNM2" s="104"/>
      <c r="PNN2" s="103"/>
      <c r="PNO2" s="104"/>
      <c r="PNP2" s="103"/>
      <c r="PNQ2" s="104"/>
      <c r="PNR2" s="103"/>
      <c r="PNS2" s="104"/>
      <c r="PNT2" s="103"/>
      <c r="PNU2" s="104"/>
      <c r="PNV2" s="103"/>
      <c r="PNW2" s="104"/>
      <c r="PNX2" s="103"/>
      <c r="PNY2" s="104"/>
      <c r="PNZ2" s="103"/>
      <c r="POA2" s="104"/>
      <c r="POB2" s="103"/>
      <c r="POC2" s="104"/>
      <c r="POD2" s="103"/>
      <c r="POE2" s="104"/>
      <c r="POF2" s="103"/>
      <c r="POG2" s="104"/>
      <c r="POH2" s="103"/>
      <c r="POI2" s="104"/>
      <c r="POJ2" s="103"/>
      <c r="POK2" s="104"/>
      <c r="POL2" s="103"/>
      <c r="POM2" s="104"/>
      <c r="PON2" s="103"/>
      <c r="POO2" s="104"/>
      <c r="POP2" s="103"/>
      <c r="POQ2" s="104"/>
      <c r="POR2" s="103"/>
      <c r="POS2" s="104"/>
      <c r="POT2" s="103"/>
      <c r="POU2" s="104"/>
      <c r="POV2" s="103"/>
      <c r="POW2" s="104"/>
      <c r="POX2" s="103"/>
      <c r="POY2" s="104"/>
      <c r="POZ2" s="103"/>
      <c r="PPA2" s="104"/>
      <c r="PPB2" s="103"/>
      <c r="PPC2" s="104"/>
      <c r="PPD2" s="103"/>
      <c r="PPE2" s="104"/>
      <c r="PPF2" s="103"/>
      <c r="PPG2" s="104"/>
      <c r="PPH2" s="103"/>
      <c r="PPI2" s="104"/>
      <c r="PPJ2" s="103"/>
      <c r="PPK2" s="104"/>
      <c r="PPL2" s="103"/>
      <c r="PPM2" s="104"/>
      <c r="PPN2" s="103"/>
      <c r="PPO2" s="104"/>
      <c r="PPP2" s="103"/>
      <c r="PPQ2" s="104"/>
      <c r="PPR2" s="103"/>
      <c r="PPS2" s="104"/>
      <c r="PPT2" s="103"/>
      <c r="PPU2" s="104"/>
      <c r="PPV2" s="103"/>
      <c r="PPW2" s="104"/>
      <c r="PPX2" s="103"/>
      <c r="PPY2" s="104"/>
      <c r="PPZ2" s="103"/>
      <c r="PQA2" s="104"/>
      <c r="PQB2" s="103"/>
      <c r="PQC2" s="104"/>
      <c r="PQD2" s="103"/>
      <c r="PQE2" s="104"/>
      <c r="PQF2" s="103"/>
      <c r="PQG2" s="104"/>
      <c r="PQH2" s="103"/>
      <c r="PQI2" s="104"/>
      <c r="PQJ2" s="103"/>
      <c r="PQK2" s="104"/>
      <c r="PQL2" s="103"/>
      <c r="PQM2" s="104"/>
      <c r="PQN2" s="103"/>
      <c r="PQO2" s="104"/>
      <c r="PQP2" s="103"/>
      <c r="PQQ2" s="104"/>
      <c r="PQR2" s="103"/>
      <c r="PQS2" s="104"/>
      <c r="PQT2" s="103"/>
      <c r="PQU2" s="104"/>
      <c r="PQV2" s="103"/>
      <c r="PQW2" s="104"/>
      <c r="PQX2" s="103"/>
      <c r="PQY2" s="104"/>
      <c r="PQZ2" s="103"/>
      <c r="PRA2" s="104"/>
      <c r="PRB2" s="103"/>
      <c r="PRC2" s="104"/>
      <c r="PRD2" s="103"/>
      <c r="PRE2" s="104"/>
      <c r="PRF2" s="103"/>
      <c r="PRG2" s="104"/>
      <c r="PRH2" s="103"/>
      <c r="PRI2" s="104"/>
      <c r="PRJ2" s="103"/>
      <c r="PRK2" s="104"/>
      <c r="PRL2" s="103"/>
      <c r="PRM2" s="104"/>
      <c r="PRN2" s="103"/>
      <c r="PRO2" s="104"/>
      <c r="PRP2" s="103"/>
      <c r="PRQ2" s="104"/>
      <c r="PRR2" s="103"/>
      <c r="PRS2" s="104"/>
      <c r="PRT2" s="103"/>
      <c r="PRU2" s="104"/>
      <c r="PRV2" s="103"/>
      <c r="PRW2" s="104"/>
      <c r="PRX2" s="103"/>
      <c r="PRY2" s="104"/>
      <c r="PRZ2" s="103"/>
      <c r="PSA2" s="104"/>
      <c r="PSB2" s="103"/>
      <c r="PSC2" s="104"/>
      <c r="PSD2" s="103"/>
      <c r="PSE2" s="104"/>
      <c r="PSF2" s="103"/>
      <c r="PSG2" s="104"/>
      <c r="PSH2" s="103"/>
      <c r="PSI2" s="104"/>
      <c r="PSJ2" s="103"/>
      <c r="PSK2" s="104"/>
      <c r="PSL2" s="103"/>
      <c r="PSM2" s="104"/>
      <c r="PSN2" s="103"/>
      <c r="PSO2" s="104"/>
      <c r="PSP2" s="103"/>
      <c r="PSQ2" s="104"/>
      <c r="PSR2" s="103"/>
      <c r="PSS2" s="104"/>
      <c r="PST2" s="103"/>
      <c r="PSU2" s="104"/>
      <c r="PSV2" s="103"/>
      <c r="PSW2" s="104"/>
      <c r="PSX2" s="103"/>
      <c r="PSY2" s="104"/>
      <c r="PSZ2" s="103"/>
      <c r="PTA2" s="104"/>
      <c r="PTB2" s="103"/>
      <c r="PTC2" s="104"/>
      <c r="PTD2" s="103"/>
      <c r="PTE2" s="104"/>
      <c r="PTF2" s="103"/>
      <c r="PTG2" s="104"/>
      <c r="PTH2" s="103"/>
      <c r="PTI2" s="104"/>
      <c r="PTJ2" s="103"/>
      <c r="PTK2" s="104"/>
      <c r="PTL2" s="103"/>
      <c r="PTM2" s="104"/>
      <c r="PTN2" s="103"/>
      <c r="PTO2" s="104"/>
      <c r="PTP2" s="103"/>
      <c r="PTQ2" s="104"/>
      <c r="PTR2" s="103"/>
      <c r="PTS2" s="104"/>
      <c r="PTT2" s="103"/>
      <c r="PTU2" s="104"/>
      <c r="PTV2" s="103"/>
      <c r="PTW2" s="104"/>
      <c r="PTX2" s="103"/>
      <c r="PTY2" s="104"/>
      <c r="PTZ2" s="103"/>
      <c r="PUA2" s="104"/>
      <c r="PUB2" s="103"/>
      <c r="PUC2" s="104"/>
      <c r="PUD2" s="103"/>
      <c r="PUE2" s="104"/>
      <c r="PUF2" s="103"/>
      <c r="PUG2" s="104"/>
      <c r="PUH2" s="103"/>
      <c r="PUI2" s="104"/>
      <c r="PUJ2" s="103"/>
      <c r="PUK2" s="104"/>
      <c r="PUL2" s="103"/>
      <c r="PUM2" s="104"/>
      <c r="PUN2" s="103"/>
      <c r="PUO2" s="104"/>
      <c r="PUP2" s="103"/>
      <c r="PUQ2" s="104"/>
      <c r="PUR2" s="103"/>
      <c r="PUS2" s="104"/>
      <c r="PUT2" s="103"/>
      <c r="PUU2" s="104"/>
      <c r="PUV2" s="103"/>
      <c r="PUW2" s="104"/>
      <c r="PUX2" s="103"/>
      <c r="PUY2" s="104"/>
      <c r="PUZ2" s="103"/>
      <c r="PVA2" s="104"/>
      <c r="PVB2" s="103"/>
      <c r="PVC2" s="104"/>
      <c r="PVD2" s="103"/>
      <c r="PVE2" s="104"/>
      <c r="PVF2" s="103"/>
      <c r="PVG2" s="104"/>
      <c r="PVH2" s="103"/>
      <c r="PVI2" s="104"/>
      <c r="PVJ2" s="103"/>
      <c r="PVK2" s="104"/>
      <c r="PVL2" s="103"/>
      <c r="PVM2" s="104"/>
      <c r="PVN2" s="103"/>
      <c r="PVO2" s="104"/>
      <c r="PVP2" s="103"/>
      <c r="PVQ2" s="104"/>
      <c r="PVR2" s="103"/>
      <c r="PVS2" s="104"/>
      <c r="PVT2" s="103"/>
      <c r="PVU2" s="104"/>
      <c r="PVV2" s="103"/>
      <c r="PVW2" s="104"/>
      <c r="PVX2" s="103"/>
      <c r="PVY2" s="104"/>
      <c r="PVZ2" s="103"/>
      <c r="PWA2" s="104"/>
      <c r="PWB2" s="103"/>
      <c r="PWC2" s="104"/>
      <c r="PWD2" s="103"/>
      <c r="PWE2" s="104"/>
      <c r="PWF2" s="103"/>
      <c r="PWG2" s="104"/>
      <c r="PWH2" s="103"/>
      <c r="PWI2" s="104"/>
      <c r="PWJ2" s="103"/>
      <c r="PWK2" s="104"/>
      <c r="PWL2" s="103"/>
      <c r="PWM2" s="104"/>
      <c r="PWN2" s="103"/>
      <c r="PWO2" s="104"/>
      <c r="PWP2" s="103"/>
      <c r="PWQ2" s="104"/>
      <c r="PWR2" s="103"/>
      <c r="PWS2" s="104"/>
      <c r="PWT2" s="103"/>
      <c r="PWU2" s="104"/>
      <c r="PWV2" s="103"/>
      <c r="PWW2" s="104"/>
      <c r="PWX2" s="103"/>
      <c r="PWY2" s="104"/>
      <c r="PWZ2" s="103"/>
      <c r="PXA2" s="104"/>
      <c r="PXB2" s="103"/>
      <c r="PXC2" s="104"/>
      <c r="PXD2" s="103"/>
      <c r="PXE2" s="104"/>
      <c r="PXF2" s="103"/>
      <c r="PXG2" s="104"/>
      <c r="PXH2" s="103"/>
      <c r="PXI2" s="104"/>
      <c r="PXJ2" s="103"/>
      <c r="PXK2" s="104"/>
      <c r="PXL2" s="103"/>
      <c r="PXM2" s="104"/>
      <c r="PXN2" s="103"/>
      <c r="PXO2" s="104"/>
      <c r="PXP2" s="103"/>
      <c r="PXQ2" s="104"/>
      <c r="PXR2" s="103"/>
      <c r="PXS2" s="104"/>
      <c r="PXT2" s="103"/>
      <c r="PXU2" s="104"/>
      <c r="PXV2" s="103"/>
      <c r="PXW2" s="104"/>
      <c r="PXX2" s="103"/>
      <c r="PXY2" s="104"/>
      <c r="PXZ2" s="103"/>
      <c r="PYA2" s="104"/>
      <c r="PYB2" s="103"/>
      <c r="PYC2" s="104"/>
      <c r="PYD2" s="103"/>
      <c r="PYE2" s="104"/>
      <c r="PYF2" s="103"/>
      <c r="PYG2" s="104"/>
      <c r="PYH2" s="103"/>
      <c r="PYI2" s="104"/>
      <c r="PYJ2" s="103"/>
      <c r="PYK2" s="104"/>
      <c r="PYL2" s="103"/>
      <c r="PYM2" s="104"/>
      <c r="PYN2" s="103"/>
      <c r="PYO2" s="104"/>
      <c r="PYP2" s="103"/>
      <c r="PYQ2" s="104"/>
      <c r="PYR2" s="103"/>
      <c r="PYS2" s="104"/>
      <c r="PYT2" s="103"/>
      <c r="PYU2" s="104"/>
      <c r="PYV2" s="103"/>
      <c r="PYW2" s="104"/>
      <c r="PYX2" s="103"/>
      <c r="PYY2" s="104"/>
      <c r="PYZ2" s="103"/>
      <c r="PZA2" s="104"/>
      <c r="PZB2" s="103"/>
      <c r="PZC2" s="104"/>
      <c r="PZD2" s="103"/>
      <c r="PZE2" s="104"/>
      <c r="PZF2" s="103"/>
      <c r="PZG2" s="104"/>
      <c r="PZH2" s="103"/>
      <c r="PZI2" s="104"/>
      <c r="PZJ2" s="103"/>
      <c r="PZK2" s="104"/>
      <c r="PZL2" s="103"/>
      <c r="PZM2" s="104"/>
      <c r="PZN2" s="103"/>
      <c r="PZO2" s="104"/>
      <c r="PZP2" s="103"/>
      <c r="PZQ2" s="104"/>
      <c r="PZR2" s="103"/>
      <c r="PZS2" s="104"/>
      <c r="PZT2" s="103"/>
      <c r="PZU2" s="104"/>
      <c r="PZV2" s="103"/>
      <c r="PZW2" s="104"/>
      <c r="PZX2" s="103"/>
      <c r="PZY2" s="104"/>
      <c r="PZZ2" s="103"/>
      <c r="QAA2" s="104"/>
      <c r="QAB2" s="103"/>
      <c r="QAC2" s="104"/>
      <c r="QAD2" s="103"/>
      <c r="QAE2" s="104"/>
      <c r="QAF2" s="103"/>
      <c r="QAG2" s="104"/>
      <c r="QAH2" s="103"/>
      <c r="QAI2" s="104"/>
      <c r="QAJ2" s="103"/>
      <c r="QAK2" s="104"/>
      <c r="QAL2" s="103"/>
      <c r="QAM2" s="104"/>
      <c r="QAN2" s="103"/>
      <c r="QAO2" s="104"/>
      <c r="QAP2" s="103"/>
      <c r="QAQ2" s="104"/>
      <c r="QAR2" s="103"/>
      <c r="QAS2" s="104"/>
      <c r="QAT2" s="103"/>
      <c r="QAU2" s="104"/>
      <c r="QAV2" s="103"/>
      <c r="QAW2" s="104"/>
      <c r="QAX2" s="103"/>
      <c r="QAY2" s="104"/>
      <c r="QAZ2" s="103"/>
      <c r="QBA2" s="104"/>
      <c r="QBB2" s="103"/>
      <c r="QBC2" s="104"/>
      <c r="QBD2" s="103"/>
      <c r="QBE2" s="104"/>
      <c r="QBF2" s="103"/>
      <c r="QBG2" s="104"/>
      <c r="QBH2" s="103"/>
      <c r="QBI2" s="104"/>
      <c r="QBJ2" s="103"/>
      <c r="QBK2" s="104"/>
      <c r="QBL2" s="103"/>
      <c r="QBM2" s="104"/>
      <c r="QBN2" s="103"/>
      <c r="QBO2" s="104"/>
      <c r="QBP2" s="103"/>
      <c r="QBQ2" s="104"/>
      <c r="QBR2" s="103"/>
      <c r="QBS2" s="104"/>
      <c r="QBT2" s="103"/>
      <c r="QBU2" s="104"/>
      <c r="QBV2" s="103"/>
      <c r="QBW2" s="104"/>
      <c r="QBX2" s="103"/>
      <c r="QBY2" s="104"/>
      <c r="QBZ2" s="103"/>
      <c r="QCA2" s="104"/>
      <c r="QCB2" s="103"/>
      <c r="QCC2" s="104"/>
      <c r="QCD2" s="103"/>
      <c r="QCE2" s="104"/>
      <c r="QCF2" s="103"/>
      <c r="QCG2" s="104"/>
      <c r="QCH2" s="103"/>
      <c r="QCI2" s="104"/>
      <c r="QCJ2" s="103"/>
      <c r="QCK2" s="104"/>
      <c r="QCL2" s="103"/>
      <c r="QCM2" s="104"/>
      <c r="QCN2" s="103"/>
      <c r="QCO2" s="104"/>
      <c r="QCP2" s="103"/>
      <c r="QCQ2" s="104"/>
      <c r="QCR2" s="103"/>
      <c r="QCS2" s="104"/>
      <c r="QCT2" s="103"/>
      <c r="QCU2" s="104"/>
      <c r="QCV2" s="103"/>
      <c r="QCW2" s="104"/>
      <c r="QCX2" s="103"/>
      <c r="QCY2" s="104"/>
      <c r="QCZ2" s="103"/>
      <c r="QDA2" s="104"/>
      <c r="QDB2" s="103"/>
      <c r="QDC2" s="104"/>
      <c r="QDD2" s="103"/>
      <c r="QDE2" s="104"/>
      <c r="QDF2" s="103"/>
      <c r="QDG2" s="104"/>
      <c r="QDH2" s="103"/>
      <c r="QDI2" s="104"/>
      <c r="QDJ2" s="103"/>
      <c r="QDK2" s="104"/>
      <c r="QDL2" s="103"/>
      <c r="QDM2" s="104"/>
      <c r="QDN2" s="103"/>
      <c r="QDO2" s="104"/>
      <c r="QDP2" s="103"/>
      <c r="QDQ2" s="104"/>
      <c r="QDR2" s="103"/>
      <c r="QDS2" s="104"/>
      <c r="QDT2" s="103"/>
      <c r="QDU2" s="104"/>
      <c r="QDV2" s="103"/>
      <c r="QDW2" s="104"/>
      <c r="QDX2" s="103"/>
      <c r="QDY2" s="104"/>
      <c r="QDZ2" s="103"/>
      <c r="QEA2" s="104"/>
      <c r="QEB2" s="103"/>
      <c r="QEC2" s="104"/>
      <c r="QED2" s="103"/>
      <c r="QEE2" s="104"/>
      <c r="QEF2" s="103"/>
      <c r="QEG2" s="104"/>
      <c r="QEH2" s="103"/>
      <c r="QEI2" s="104"/>
      <c r="QEJ2" s="103"/>
      <c r="QEK2" s="104"/>
      <c r="QEL2" s="103"/>
      <c r="QEM2" s="104"/>
      <c r="QEN2" s="103"/>
      <c r="QEO2" s="104"/>
      <c r="QEP2" s="103"/>
      <c r="QEQ2" s="104"/>
      <c r="QER2" s="103"/>
      <c r="QES2" s="104"/>
      <c r="QET2" s="103"/>
      <c r="QEU2" s="104"/>
      <c r="QEV2" s="103"/>
      <c r="QEW2" s="104"/>
      <c r="QEX2" s="103"/>
      <c r="QEY2" s="104"/>
      <c r="QEZ2" s="103"/>
      <c r="QFA2" s="104"/>
      <c r="QFB2" s="103"/>
      <c r="QFC2" s="104"/>
      <c r="QFD2" s="103"/>
      <c r="QFE2" s="104"/>
      <c r="QFF2" s="103"/>
      <c r="QFG2" s="104"/>
      <c r="QFH2" s="103"/>
      <c r="QFI2" s="104"/>
      <c r="QFJ2" s="103"/>
      <c r="QFK2" s="104"/>
      <c r="QFL2" s="103"/>
      <c r="QFM2" s="104"/>
      <c r="QFN2" s="103"/>
      <c r="QFO2" s="104"/>
      <c r="QFP2" s="103"/>
      <c r="QFQ2" s="104"/>
      <c r="QFR2" s="103"/>
      <c r="QFS2" s="104"/>
      <c r="QFT2" s="103"/>
      <c r="QFU2" s="104"/>
      <c r="QFV2" s="103"/>
      <c r="QFW2" s="104"/>
      <c r="QFX2" s="103"/>
      <c r="QFY2" s="104"/>
      <c r="QFZ2" s="103"/>
      <c r="QGA2" s="104"/>
      <c r="QGB2" s="103"/>
      <c r="QGC2" s="104"/>
      <c r="QGD2" s="103"/>
      <c r="QGE2" s="104"/>
      <c r="QGF2" s="103"/>
      <c r="QGG2" s="104"/>
      <c r="QGH2" s="103"/>
      <c r="QGI2" s="104"/>
      <c r="QGJ2" s="103"/>
      <c r="QGK2" s="104"/>
      <c r="QGL2" s="103"/>
      <c r="QGM2" s="104"/>
      <c r="QGN2" s="103"/>
      <c r="QGO2" s="104"/>
      <c r="QGP2" s="103"/>
      <c r="QGQ2" s="104"/>
      <c r="QGR2" s="103"/>
      <c r="QGS2" s="104"/>
      <c r="QGT2" s="103"/>
      <c r="QGU2" s="104"/>
      <c r="QGV2" s="103"/>
      <c r="QGW2" s="104"/>
      <c r="QGX2" s="103"/>
      <c r="QGY2" s="104"/>
      <c r="QGZ2" s="103"/>
      <c r="QHA2" s="104"/>
      <c r="QHB2" s="103"/>
      <c r="QHC2" s="104"/>
      <c r="QHD2" s="103"/>
      <c r="QHE2" s="104"/>
      <c r="QHF2" s="103"/>
      <c r="QHG2" s="104"/>
      <c r="QHH2" s="103"/>
      <c r="QHI2" s="104"/>
      <c r="QHJ2" s="103"/>
      <c r="QHK2" s="104"/>
      <c r="QHL2" s="103"/>
      <c r="QHM2" s="104"/>
      <c r="QHN2" s="103"/>
      <c r="QHO2" s="104"/>
      <c r="QHP2" s="103"/>
      <c r="QHQ2" s="104"/>
      <c r="QHR2" s="103"/>
      <c r="QHS2" s="104"/>
      <c r="QHT2" s="103"/>
      <c r="QHU2" s="104"/>
      <c r="QHV2" s="103"/>
      <c r="QHW2" s="104"/>
      <c r="QHX2" s="103"/>
      <c r="QHY2" s="104"/>
      <c r="QHZ2" s="103"/>
      <c r="QIA2" s="104"/>
      <c r="QIB2" s="103"/>
      <c r="QIC2" s="104"/>
      <c r="QID2" s="103"/>
      <c r="QIE2" s="104"/>
      <c r="QIF2" s="103"/>
      <c r="QIG2" s="104"/>
      <c r="QIH2" s="103"/>
      <c r="QII2" s="104"/>
      <c r="QIJ2" s="103"/>
      <c r="QIK2" s="104"/>
      <c r="QIL2" s="103"/>
      <c r="QIM2" s="104"/>
      <c r="QIN2" s="103"/>
      <c r="QIO2" s="104"/>
      <c r="QIP2" s="103"/>
      <c r="QIQ2" s="104"/>
      <c r="QIR2" s="103"/>
      <c r="QIS2" s="104"/>
      <c r="QIT2" s="103"/>
      <c r="QIU2" s="104"/>
      <c r="QIV2" s="103"/>
      <c r="QIW2" s="104"/>
      <c r="QIX2" s="103"/>
      <c r="QIY2" s="104"/>
      <c r="QIZ2" s="103"/>
      <c r="QJA2" s="104"/>
      <c r="QJB2" s="103"/>
      <c r="QJC2" s="104"/>
      <c r="QJD2" s="103"/>
      <c r="QJE2" s="104"/>
      <c r="QJF2" s="103"/>
      <c r="QJG2" s="104"/>
      <c r="QJH2" s="103"/>
      <c r="QJI2" s="104"/>
      <c r="QJJ2" s="103"/>
      <c r="QJK2" s="104"/>
      <c r="QJL2" s="103"/>
      <c r="QJM2" s="104"/>
      <c r="QJN2" s="103"/>
      <c r="QJO2" s="104"/>
      <c r="QJP2" s="103"/>
      <c r="QJQ2" s="104"/>
      <c r="QJR2" s="103"/>
      <c r="QJS2" s="104"/>
      <c r="QJT2" s="103"/>
      <c r="QJU2" s="104"/>
      <c r="QJV2" s="103"/>
      <c r="QJW2" s="104"/>
      <c r="QJX2" s="103"/>
      <c r="QJY2" s="104"/>
      <c r="QJZ2" s="103"/>
      <c r="QKA2" s="104"/>
      <c r="QKB2" s="103"/>
      <c r="QKC2" s="104"/>
      <c r="QKD2" s="103"/>
      <c r="QKE2" s="104"/>
      <c r="QKF2" s="103"/>
      <c r="QKG2" s="104"/>
      <c r="QKH2" s="103"/>
      <c r="QKI2" s="104"/>
      <c r="QKJ2" s="103"/>
      <c r="QKK2" s="104"/>
      <c r="QKL2" s="103"/>
      <c r="QKM2" s="104"/>
      <c r="QKN2" s="103"/>
      <c r="QKO2" s="104"/>
      <c r="QKP2" s="103"/>
      <c r="QKQ2" s="104"/>
      <c r="QKR2" s="103"/>
      <c r="QKS2" s="104"/>
      <c r="QKT2" s="103"/>
      <c r="QKU2" s="104"/>
      <c r="QKV2" s="103"/>
      <c r="QKW2" s="104"/>
      <c r="QKX2" s="103"/>
      <c r="QKY2" s="104"/>
      <c r="QKZ2" s="103"/>
      <c r="QLA2" s="104"/>
      <c r="QLB2" s="103"/>
      <c r="QLC2" s="104"/>
      <c r="QLD2" s="103"/>
      <c r="QLE2" s="104"/>
      <c r="QLF2" s="103"/>
      <c r="QLG2" s="104"/>
      <c r="QLH2" s="103"/>
      <c r="QLI2" s="104"/>
      <c r="QLJ2" s="103"/>
      <c r="QLK2" s="104"/>
      <c r="QLL2" s="103"/>
      <c r="QLM2" s="104"/>
      <c r="QLN2" s="103"/>
      <c r="QLO2" s="104"/>
      <c r="QLP2" s="103"/>
      <c r="QLQ2" s="104"/>
      <c r="QLR2" s="103"/>
      <c r="QLS2" s="104"/>
      <c r="QLT2" s="103"/>
      <c r="QLU2" s="104"/>
      <c r="QLV2" s="103"/>
      <c r="QLW2" s="104"/>
      <c r="QLX2" s="103"/>
      <c r="QLY2" s="104"/>
      <c r="QLZ2" s="103"/>
      <c r="QMA2" s="104"/>
      <c r="QMB2" s="103"/>
      <c r="QMC2" s="104"/>
      <c r="QMD2" s="103"/>
      <c r="QME2" s="104"/>
      <c r="QMF2" s="103"/>
      <c r="QMG2" s="104"/>
      <c r="QMH2" s="103"/>
      <c r="QMI2" s="104"/>
      <c r="QMJ2" s="103"/>
      <c r="QMK2" s="104"/>
      <c r="QML2" s="103"/>
      <c r="QMM2" s="104"/>
      <c r="QMN2" s="103"/>
      <c r="QMO2" s="104"/>
      <c r="QMP2" s="103"/>
      <c r="QMQ2" s="104"/>
      <c r="QMR2" s="103"/>
      <c r="QMS2" s="104"/>
      <c r="QMT2" s="103"/>
      <c r="QMU2" s="104"/>
      <c r="QMV2" s="103"/>
      <c r="QMW2" s="104"/>
      <c r="QMX2" s="103"/>
      <c r="QMY2" s="104"/>
      <c r="QMZ2" s="103"/>
      <c r="QNA2" s="104"/>
      <c r="QNB2" s="103"/>
      <c r="QNC2" s="104"/>
      <c r="QND2" s="103"/>
      <c r="QNE2" s="104"/>
      <c r="QNF2" s="103"/>
      <c r="QNG2" s="104"/>
      <c r="QNH2" s="103"/>
      <c r="QNI2" s="104"/>
      <c r="QNJ2" s="103"/>
      <c r="QNK2" s="104"/>
      <c r="QNL2" s="103"/>
      <c r="QNM2" s="104"/>
      <c r="QNN2" s="103"/>
      <c r="QNO2" s="104"/>
      <c r="QNP2" s="103"/>
      <c r="QNQ2" s="104"/>
      <c r="QNR2" s="103"/>
      <c r="QNS2" s="104"/>
      <c r="QNT2" s="103"/>
      <c r="QNU2" s="104"/>
      <c r="QNV2" s="103"/>
      <c r="QNW2" s="104"/>
      <c r="QNX2" s="103"/>
      <c r="QNY2" s="104"/>
      <c r="QNZ2" s="103"/>
      <c r="QOA2" s="104"/>
      <c r="QOB2" s="103"/>
      <c r="QOC2" s="104"/>
      <c r="QOD2" s="103"/>
      <c r="QOE2" s="104"/>
      <c r="QOF2" s="103"/>
      <c r="QOG2" s="104"/>
      <c r="QOH2" s="103"/>
      <c r="QOI2" s="104"/>
      <c r="QOJ2" s="103"/>
      <c r="QOK2" s="104"/>
      <c r="QOL2" s="103"/>
      <c r="QOM2" s="104"/>
      <c r="QON2" s="103"/>
      <c r="QOO2" s="104"/>
      <c r="QOP2" s="103"/>
      <c r="QOQ2" s="104"/>
      <c r="QOR2" s="103"/>
      <c r="QOS2" s="104"/>
      <c r="QOT2" s="103"/>
      <c r="QOU2" s="104"/>
      <c r="QOV2" s="103"/>
      <c r="QOW2" s="104"/>
      <c r="QOX2" s="103"/>
      <c r="QOY2" s="104"/>
      <c r="QOZ2" s="103"/>
      <c r="QPA2" s="104"/>
      <c r="QPB2" s="103"/>
      <c r="QPC2" s="104"/>
      <c r="QPD2" s="103"/>
      <c r="QPE2" s="104"/>
      <c r="QPF2" s="103"/>
      <c r="QPG2" s="104"/>
      <c r="QPH2" s="103"/>
      <c r="QPI2" s="104"/>
      <c r="QPJ2" s="103"/>
      <c r="QPK2" s="104"/>
      <c r="QPL2" s="103"/>
      <c r="QPM2" s="104"/>
      <c r="QPN2" s="103"/>
      <c r="QPO2" s="104"/>
      <c r="QPP2" s="103"/>
      <c r="QPQ2" s="104"/>
      <c r="QPR2" s="103"/>
      <c r="QPS2" s="104"/>
      <c r="QPT2" s="103"/>
      <c r="QPU2" s="104"/>
      <c r="QPV2" s="103"/>
      <c r="QPW2" s="104"/>
      <c r="QPX2" s="103"/>
      <c r="QPY2" s="104"/>
      <c r="QPZ2" s="103"/>
      <c r="QQA2" s="104"/>
      <c r="QQB2" s="103"/>
      <c r="QQC2" s="104"/>
      <c r="QQD2" s="103"/>
      <c r="QQE2" s="104"/>
      <c r="QQF2" s="103"/>
      <c r="QQG2" s="104"/>
      <c r="QQH2" s="103"/>
      <c r="QQI2" s="104"/>
      <c r="QQJ2" s="103"/>
      <c r="QQK2" s="104"/>
      <c r="QQL2" s="103"/>
      <c r="QQM2" s="104"/>
      <c r="QQN2" s="103"/>
      <c r="QQO2" s="104"/>
      <c r="QQP2" s="103"/>
      <c r="QQQ2" s="104"/>
      <c r="QQR2" s="103"/>
      <c r="QQS2" s="104"/>
      <c r="QQT2" s="103"/>
      <c r="QQU2" s="104"/>
      <c r="QQV2" s="103"/>
      <c r="QQW2" s="104"/>
      <c r="QQX2" s="103"/>
      <c r="QQY2" s="104"/>
      <c r="QQZ2" s="103"/>
      <c r="QRA2" s="104"/>
      <c r="QRB2" s="103"/>
      <c r="QRC2" s="104"/>
      <c r="QRD2" s="103"/>
      <c r="QRE2" s="104"/>
      <c r="QRF2" s="103"/>
      <c r="QRG2" s="104"/>
      <c r="QRH2" s="103"/>
      <c r="QRI2" s="104"/>
      <c r="QRJ2" s="103"/>
      <c r="QRK2" s="104"/>
      <c r="QRL2" s="103"/>
      <c r="QRM2" s="104"/>
      <c r="QRN2" s="103"/>
      <c r="QRO2" s="104"/>
      <c r="QRP2" s="103"/>
      <c r="QRQ2" s="104"/>
      <c r="QRR2" s="103"/>
      <c r="QRS2" s="104"/>
      <c r="QRT2" s="103"/>
      <c r="QRU2" s="104"/>
      <c r="QRV2" s="103"/>
      <c r="QRW2" s="104"/>
      <c r="QRX2" s="103"/>
      <c r="QRY2" s="104"/>
      <c r="QRZ2" s="103"/>
      <c r="QSA2" s="104"/>
      <c r="QSB2" s="103"/>
      <c r="QSC2" s="104"/>
      <c r="QSD2" s="103"/>
      <c r="QSE2" s="104"/>
      <c r="QSF2" s="103"/>
      <c r="QSG2" s="104"/>
      <c r="QSH2" s="103"/>
      <c r="QSI2" s="104"/>
      <c r="QSJ2" s="103"/>
      <c r="QSK2" s="104"/>
      <c r="QSL2" s="103"/>
      <c r="QSM2" s="104"/>
      <c r="QSN2" s="103"/>
      <c r="QSO2" s="104"/>
      <c r="QSP2" s="103"/>
      <c r="QSQ2" s="104"/>
      <c r="QSR2" s="103"/>
      <c r="QSS2" s="104"/>
      <c r="QST2" s="103"/>
      <c r="QSU2" s="104"/>
      <c r="QSV2" s="103"/>
      <c r="QSW2" s="104"/>
      <c r="QSX2" s="103"/>
      <c r="QSY2" s="104"/>
      <c r="QSZ2" s="103"/>
      <c r="QTA2" s="104"/>
      <c r="QTB2" s="103"/>
      <c r="QTC2" s="104"/>
      <c r="QTD2" s="103"/>
      <c r="QTE2" s="104"/>
      <c r="QTF2" s="103"/>
      <c r="QTG2" s="104"/>
      <c r="QTH2" s="103"/>
      <c r="QTI2" s="104"/>
      <c r="QTJ2" s="103"/>
      <c r="QTK2" s="104"/>
      <c r="QTL2" s="103"/>
      <c r="QTM2" s="104"/>
      <c r="QTN2" s="103"/>
      <c r="QTO2" s="104"/>
      <c r="QTP2" s="103"/>
      <c r="QTQ2" s="104"/>
      <c r="QTR2" s="103"/>
      <c r="QTS2" s="104"/>
      <c r="QTT2" s="103"/>
      <c r="QTU2" s="104"/>
      <c r="QTV2" s="103"/>
      <c r="QTW2" s="104"/>
      <c r="QTX2" s="103"/>
      <c r="QTY2" s="104"/>
      <c r="QTZ2" s="103"/>
      <c r="QUA2" s="104"/>
      <c r="QUB2" s="103"/>
      <c r="QUC2" s="104"/>
      <c r="QUD2" s="103"/>
      <c r="QUE2" s="104"/>
      <c r="QUF2" s="103"/>
      <c r="QUG2" s="104"/>
      <c r="QUH2" s="103"/>
      <c r="QUI2" s="104"/>
      <c r="QUJ2" s="103"/>
      <c r="QUK2" s="104"/>
      <c r="QUL2" s="103"/>
      <c r="QUM2" s="104"/>
      <c r="QUN2" s="103"/>
      <c r="QUO2" s="104"/>
      <c r="QUP2" s="103"/>
      <c r="QUQ2" s="104"/>
      <c r="QUR2" s="103"/>
      <c r="QUS2" s="104"/>
      <c r="QUT2" s="103"/>
      <c r="QUU2" s="104"/>
      <c r="QUV2" s="103"/>
      <c r="QUW2" s="104"/>
      <c r="QUX2" s="103"/>
      <c r="QUY2" s="104"/>
      <c r="QUZ2" s="103"/>
      <c r="QVA2" s="104"/>
      <c r="QVB2" s="103"/>
      <c r="QVC2" s="104"/>
      <c r="QVD2" s="103"/>
      <c r="QVE2" s="104"/>
      <c r="QVF2" s="103"/>
      <c r="QVG2" s="104"/>
      <c r="QVH2" s="103"/>
      <c r="QVI2" s="104"/>
      <c r="QVJ2" s="103"/>
      <c r="QVK2" s="104"/>
      <c r="QVL2" s="103"/>
      <c r="QVM2" s="104"/>
      <c r="QVN2" s="103"/>
      <c r="QVO2" s="104"/>
      <c r="QVP2" s="103"/>
      <c r="QVQ2" s="104"/>
      <c r="QVR2" s="103"/>
      <c r="QVS2" s="104"/>
      <c r="QVT2" s="103"/>
      <c r="QVU2" s="104"/>
      <c r="QVV2" s="103"/>
      <c r="QVW2" s="104"/>
      <c r="QVX2" s="103"/>
      <c r="QVY2" s="104"/>
      <c r="QVZ2" s="103"/>
      <c r="QWA2" s="104"/>
      <c r="QWB2" s="103"/>
      <c r="QWC2" s="104"/>
      <c r="QWD2" s="103"/>
      <c r="QWE2" s="104"/>
      <c r="QWF2" s="103"/>
      <c r="QWG2" s="104"/>
      <c r="QWH2" s="103"/>
      <c r="QWI2" s="104"/>
      <c r="QWJ2" s="103"/>
      <c r="QWK2" s="104"/>
      <c r="QWL2" s="103"/>
      <c r="QWM2" s="104"/>
      <c r="QWN2" s="103"/>
      <c r="QWO2" s="104"/>
      <c r="QWP2" s="103"/>
      <c r="QWQ2" s="104"/>
      <c r="QWR2" s="103"/>
      <c r="QWS2" s="104"/>
      <c r="QWT2" s="103"/>
      <c r="QWU2" s="104"/>
      <c r="QWV2" s="103"/>
      <c r="QWW2" s="104"/>
      <c r="QWX2" s="103"/>
      <c r="QWY2" s="104"/>
      <c r="QWZ2" s="103"/>
      <c r="QXA2" s="104"/>
      <c r="QXB2" s="103"/>
      <c r="QXC2" s="104"/>
      <c r="QXD2" s="103"/>
      <c r="QXE2" s="104"/>
      <c r="QXF2" s="103"/>
      <c r="QXG2" s="104"/>
      <c r="QXH2" s="103"/>
      <c r="QXI2" s="104"/>
      <c r="QXJ2" s="103"/>
      <c r="QXK2" s="104"/>
      <c r="QXL2" s="103"/>
      <c r="QXM2" s="104"/>
      <c r="QXN2" s="103"/>
      <c r="QXO2" s="104"/>
      <c r="QXP2" s="103"/>
      <c r="QXQ2" s="104"/>
      <c r="QXR2" s="103"/>
      <c r="QXS2" s="104"/>
      <c r="QXT2" s="103"/>
      <c r="QXU2" s="104"/>
      <c r="QXV2" s="103"/>
      <c r="QXW2" s="104"/>
      <c r="QXX2" s="103"/>
      <c r="QXY2" s="104"/>
      <c r="QXZ2" s="103"/>
      <c r="QYA2" s="104"/>
      <c r="QYB2" s="103"/>
      <c r="QYC2" s="104"/>
      <c r="QYD2" s="103"/>
      <c r="QYE2" s="104"/>
      <c r="QYF2" s="103"/>
      <c r="QYG2" s="104"/>
      <c r="QYH2" s="103"/>
      <c r="QYI2" s="104"/>
      <c r="QYJ2" s="103"/>
      <c r="QYK2" s="104"/>
      <c r="QYL2" s="103"/>
      <c r="QYM2" s="104"/>
      <c r="QYN2" s="103"/>
      <c r="QYO2" s="104"/>
      <c r="QYP2" s="103"/>
      <c r="QYQ2" s="104"/>
      <c r="QYR2" s="103"/>
      <c r="QYS2" s="104"/>
      <c r="QYT2" s="103"/>
      <c r="QYU2" s="104"/>
      <c r="QYV2" s="103"/>
      <c r="QYW2" s="104"/>
      <c r="QYX2" s="103"/>
      <c r="QYY2" s="104"/>
      <c r="QYZ2" s="103"/>
      <c r="QZA2" s="104"/>
      <c r="QZB2" s="103"/>
      <c r="QZC2" s="104"/>
      <c r="QZD2" s="103"/>
      <c r="QZE2" s="104"/>
      <c r="QZF2" s="103"/>
      <c r="QZG2" s="104"/>
      <c r="QZH2" s="103"/>
      <c r="QZI2" s="104"/>
      <c r="QZJ2" s="103"/>
      <c r="QZK2" s="104"/>
      <c r="QZL2" s="103"/>
      <c r="QZM2" s="104"/>
      <c r="QZN2" s="103"/>
      <c r="QZO2" s="104"/>
      <c r="QZP2" s="103"/>
      <c r="QZQ2" s="104"/>
      <c r="QZR2" s="103"/>
      <c r="QZS2" s="104"/>
      <c r="QZT2" s="103"/>
      <c r="QZU2" s="104"/>
      <c r="QZV2" s="103"/>
      <c r="QZW2" s="104"/>
      <c r="QZX2" s="103"/>
      <c r="QZY2" s="104"/>
      <c r="QZZ2" s="103"/>
      <c r="RAA2" s="104"/>
      <c r="RAB2" s="103"/>
      <c r="RAC2" s="104"/>
      <c r="RAD2" s="103"/>
      <c r="RAE2" s="104"/>
      <c r="RAF2" s="103"/>
      <c r="RAG2" s="104"/>
      <c r="RAH2" s="103"/>
      <c r="RAI2" s="104"/>
      <c r="RAJ2" s="103"/>
      <c r="RAK2" s="104"/>
      <c r="RAL2" s="103"/>
      <c r="RAM2" s="104"/>
      <c r="RAN2" s="103"/>
      <c r="RAO2" s="104"/>
      <c r="RAP2" s="103"/>
      <c r="RAQ2" s="104"/>
      <c r="RAR2" s="103"/>
      <c r="RAS2" s="104"/>
      <c r="RAT2" s="103"/>
      <c r="RAU2" s="104"/>
      <c r="RAV2" s="103"/>
      <c r="RAW2" s="104"/>
      <c r="RAX2" s="103"/>
      <c r="RAY2" s="104"/>
      <c r="RAZ2" s="103"/>
      <c r="RBA2" s="104"/>
      <c r="RBB2" s="103"/>
      <c r="RBC2" s="104"/>
      <c r="RBD2" s="103"/>
      <c r="RBE2" s="104"/>
      <c r="RBF2" s="103"/>
      <c r="RBG2" s="104"/>
      <c r="RBH2" s="103"/>
      <c r="RBI2" s="104"/>
      <c r="RBJ2" s="103"/>
      <c r="RBK2" s="104"/>
      <c r="RBL2" s="103"/>
      <c r="RBM2" s="104"/>
      <c r="RBN2" s="103"/>
      <c r="RBO2" s="104"/>
      <c r="RBP2" s="103"/>
      <c r="RBQ2" s="104"/>
      <c r="RBR2" s="103"/>
      <c r="RBS2" s="104"/>
      <c r="RBT2" s="103"/>
      <c r="RBU2" s="104"/>
      <c r="RBV2" s="103"/>
      <c r="RBW2" s="104"/>
      <c r="RBX2" s="103"/>
      <c r="RBY2" s="104"/>
      <c r="RBZ2" s="103"/>
      <c r="RCA2" s="104"/>
      <c r="RCB2" s="103"/>
      <c r="RCC2" s="104"/>
      <c r="RCD2" s="103"/>
      <c r="RCE2" s="104"/>
      <c r="RCF2" s="103"/>
      <c r="RCG2" s="104"/>
      <c r="RCH2" s="103"/>
      <c r="RCI2" s="104"/>
      <c r="RCJ2" s="103"/>
      <c r="RCK2" s="104"/>
      <c r="RCL2" s="103"/>
      <c r="RCM2" s="104"/>
      <c r="RCN2" s="103"/>
      <c r="RCO2" s="104"/>
      <c r="RCP2" s="103"/>
      <c r="RCQ2" s="104"/>
      <c r="RCR2" s="103"/>
      <c r="RCS2" s="104"/>
      <c r="RCT2" s="103"/>
      <c r="RCU2" s="104"/>
      <c r="RCV2" s="103"/>
      <c r="RCW2" s="104"/>
      <c r="RCX2" s="103"/>
      <c r="RCY2" s="104"/>
      <c r="RCZ2" s="103"/>
      <c r="RDA2" s="104"/>
      <c r="RDB2" s="103"/>
      <c r="RDC2" s="104"/>
      <c r="RDD2" s="103"/>
      <c r="RDE2" s="104"/>
      <c r="RDF2" s="103"/>
      <c r="RDG2" s="104"/>
      <c r="RDH2" s="103"/>
      <c r="RDI2" s="104"/>
      <c r="RDJ2" s="103"/>
      <c r="RDK2" s="104"/>
      <c r="RDL2" s="103"/>
      <c r="RDM2" s="104"/>
      <c r="RDN2" s="103"/>
      <c r="RDO2" s="104"/>
      <c r="RDP2" s="103"/>
      <c r="RDQ2" s="104"/>
      <c r="RDR2" s="103"/>
      <c r="RDS2" s="104"/>
      <c r="RDT2" s="103"/>
      <c r="RDU2" s="104"/>
      <c r="RDV2" s="103"/>
      <c r="RDW2" s="104"/>
      <c r="RDX2" s="103"/>
      <c r="RDY2" s="104"/>
      <c r="RDZ2" s="103"/>
      <c r="REA2" s="104"/>
      <c r="REB2" s="103"/>
      <c r="REC2" s="104"/>
      <c r="RED2" s="103"/>
      <c r="REE2" s="104"/>
      <c r="REF2" s="103"/>
      <c r="REG2" s="104"/>
      <c r="REH2" s="103"/>
      <c r="REI2" s="104"/>
      <c r="REJ2" s="103"/>
      <c r="REK2" s="104"/>
      <c r="REL2" s="103"/>
      <c r="REM2" s="104"/>
      <c r="REN2" s="103"/>
      <c r="REO2" s="104"/>
      <c r="REP2" s="103"/>
      <c r="REQ2" s="104"/>
      <c r="RER2" s="103"/>
      <c r="RES2" s="104"/>
      <c r="RET2" s="103"/>
      <c r="REU2" s="104"/>
      <c r="REV2" s="103"/>
      <c r="REW2" s="104"/>
      <c r="REX2" s="103"/>
      <c r="REY2" s="104"/>
      <c r="REZ2" s="103"/>
      <c r="RFA2" s="104"/>
      <c r="RFB2" s="103"/>
      <c r="RFC2" s="104"/>
      <c r="RFD2" s="103"/>
      <c r="RFE2" s="104"/>
      <c r="RFF2" s="103"/>
      <c r="RFG2" s="104"/>
      <c r="RFH2" s="103"/>
      <c r="RFI2" s="104"/>
      <c r="RFJ2" s="103"/>
      <c r="RFK2" s="104"/>
      <c r="RFL2" s="103"/>
      <c r="RFM2" s="104"/>
      <c r="RFN2" s="103"/>
      <c r="RFO2" s="104"/>
      <c r="RFP2" s="103"/>
      <c r="RFQ2" s="104"/>
      <c r="RFR2" s="103"/>
      <c r="RFS2" s="104"/>
      <c r="RFT2" s="103"/>
      <c r="RFU2" s="104"/>
      <c r="RFV2" s="103"/>
      <c r="RFW2" s="104"/>
      <c r="RFX2" s="103"/>
      <c r="RFY2" s="104"/>
      <c r="RFZ2" s="103"/>
      <c r="RGA2" s="104"/>
      <c r="RGB2" s="103"/>
      <c r="RGC2" s="104"/>
      <c r="RGD2" s="103"/>
      <c r="RGE2" s="104"/>
      <c r="RGF2" s="103"/>
      <c r="RGG2" s="104"/>
      <c r="RGH2" s="103"/>
      <c r="RGI2" s="104"/>
      <c r="RGJ2" s="103"/>
      <c r="RGK2" s="104"/>
      <c r="RGL2" s="103"/>
      <c r="RGM2" s="104"/>
      <c r="RGN2" s="103"/>
      <c r="RGO2" s="104"/>
      <c r="RGP2" s="103"/>
      <c r="RGQ2" s="104"/>
      <c r="RGR2" s="103"/>
      <c r="RGS2" s="104"/>
      <c r="RGT2" s="103"/>
      <c r="RGU2" s="104"/>
      <c r="RGV2" s="103"/>
      <c r="RGW2" s="104"/>
      <c r="RGX2" s="103"/>
      <c r="RGY2" s="104"/>
      <c r="RGZ2" s="103"/>
      <c r="RHA2" s="104"/>
      <c r="RHB2" s="103"/>
      <c r="RHC2" s="104"/>
      <c r="RHD2" s="103"/>
      <c r="RHE2" s="104"/>
      <c r="RHF2" s="103"/>
      <c r="RHG2" s="104"/>
      <c r="RHH2" s="103"/>
      <c r="RHI2" s="104"/>
      <c r="RHJ2" s="103"/>
      <c r="RHK2" s="104"/>
      <c r="RHL2" s="103"/>
      <c r="RHM2" s="104"/>
      <c r="RHN2" s="103"/>
      <c r="RHO2" s="104"/>
      <c r="RHP2" s="103"/>
      <c r="RHQ2" s="104"/>
      <c r="RHR2" s="103"/>
      <c r="RHS2" s="104"/>
      <c r="RHT2" s="103"/>
      <c r="RHU2" s="104"/>
      <c r="RHV2" s="103"/>
      <c r="RHW2" s="104"/>
      <c r="RHX2" s="103"/>
      <c r="RHY2" s="104"/>
      <c r="RHZ2" s="103"/>
      <c r="RIA2" s="104"/>
      <c r="RIB2" s="103"/>
      <c r="RIC2" s="104"/>
      <c r="RID2" s="103"/>
      <c r="RIE2" s="104"/>
      <c r="RIF2" s="103"/>
      <c r="RIG2" s="104"/>
      <c r="RIH2" s="103"/>
      <c r="RII2" s="104"/>
      <c r="RIJ2" s="103"/>
      <c r="RIK2" s="104"/>
      <c r="RIL2" s="103"/>
      <c r="RIM2" s="104"/>
      <c r="RIN2" s="103"/>
      <c r="RIO2" s="104"/>
      <c r="RIP2" s="103"/>
      <c r="RIQ2" s="104"/>
      <c r="RIR2" s="103"/>
      <c r="RIS2" s="104"/>
      <c r="RIT2" s="103"/>
      <c r="RIU2" s="104"/>
      <c r="RIV2" s="103"/>
      <c r="RIW2" s="104"/>
      <c r="RIX2" s="103"/>
      <c r="RIY2" s="104"/>
      <c r="RIZ2" s="103"/>
      <c r="RJA2" s="104"/>
      <c r="RJB2" s="103"/>
      <c r="RJC2" s="104"/>
      <c r="RJD2" s="103"/>
      <c r="RJE2" s="104"/>
      <c r="RJF2" s="103"/>
      <c r="RJG2" s="104"/>
      <c r="RJH2" s="103"/>
      <c r="RJI2" s="104"/>
      <c r="RJJ2" s="103"/>
      <c r="RJK2" s="104"/>
      <c r="RJL2" s="103"/>
      <c r="RJM2" s="104"/>
      <c r="RJN2" s="103"/>
      <c r="RJO2" s="104"/>
      <c r="RJP2" s="103"/>
      <c r="RJQ2" s="104"/>
      <c r="RJR2" s="103"/>
      <c r="RJS2" s="104"/>
      <c r="RJT2" s="103"/>
      <c r="RJU2" s="104"/>
      <c r="RJV2" s="103"/>
      <c r="RJW2" s="104"/>
      <c r="RJX2" s="103"/>
      <c r="RJY2" s="104"/>
      <c r="RJZ2" s="103"/>
      <c r="RKA2" s="104"/>
      <c r="RKB2" s="103"/>
      <c r="RKC2" s="104"/>
      <c r="RKD2" s="103"/>
      <c r="RKE2" s="104"/>
      <c r="RKF2" s="103"/>
      <c r="RKG2" s="104"/>
      <c r="RKH2" s="103"/>
      <c r="RKI2" s="104"/>
      <c r="RKJ2" s="103"/>
      <c r="RKK2" s="104"/>
      <c r="RKL2" s="103"/>
      <c r="RKM2" s="104"/>
      <c r="RKN2" s="103"/>
      <c r="RKO2" s="104"/>
      <c r="RKP2" s="103"/>
      <c r="RKQ2" s="104"/>
      <c r="RKR2" s="103"/>
      <c r="RKS2" s="104"/>
      <c r="RKT2" s="103"/>
      <c r="RKU2" s="104"/>
      <c r="RKV2" s="103"/>
      <c r="RKW2" s="104"/>
      <c r="RKX2" s="103"/>
      <c r="RKY2" s="104"/>
      <c r="RKZ2" s="103"/>
      <c r="RLA2" s="104"/>
      <c r="RLB2" s="103"/>
      <c r="RLC2" s="104"/>
      <c r="RLD2" s="103"/>
      <c r="RLE2" s="104"/>
      <c r="RLF2" s="103"/>
      <c r="RLG2" s="104"/>
      <c r="RLH2" s="103"/>
      <c r="RLI2" s="104"/>
      <c r="RLJ2" s="103"/>
      <c r="RLK2" s="104"/>
      <c r="RLL2" s="103"/>
      <c r="RLM2" s="104"/>
      <c r="RLN2" s="103"/>
      <c r="RLO2" s="104"/>
      <c r="RLP2" s="103"/>
      <c r="RLQ2" s="104"/>
      <c r="RLR2" s="103"/>
      <c r="RLS2" s="104"/>
      <c r="RLT2" s="103"/>
      <c r="RLU2" s="104"/>
      <c r="RLV2" s="103"/>
      <c r="RLW2" s="104"/>
      <c r="RLX2" s="103"/>
      <c r="RLY2" s="104"/>
      <c r="RLZ2" s="103"/>
      <c r="RMA2" s="104"/>
      <c r="RMB2" s="103"/>
      <c r="RMC2" s="104"/>
      <c r="RMD2" s="103"/>
      <c r="RME2" s="104"/>
      <c r="RMF2" s="103"/>
      <c r="RMG2" s="104"/>
      <c r="RMH2" s="103"/>
      <c r="RMI2" s="104"/>
      <c r="RMJ2" s="103"/>
      <c r="RMK2" s="104"/>
      <c r="RML2" s="103"/>
      <c r="RMM2" s="104"/>
      <c r="RMN2" s="103"/>
      <c r="RMO2" s="104"/>
      <c r="RMP2" s="103"/>
      <c r="RMQ2" s="104"/>
      <c r="RMR2" s="103"/>
      <c r="RMS2" s="104"/>
      <c r="RMT2" s="103"/>
      <c r="RMU2" s="104"/>
      <c r="RMV2" s="103"/>
      <c r="RMW2" s="104"/>
      <c r="RMX2" s="103"/>
      <c r="RMY2" s="104"/>
      <c r="RMZ2" s="103"/>
      <c r="RNA2" s="104"/>
      <c r="RNB2" s="103"/>
      <c r="RNC2" s="104"/>
      <c r="RND2" s="103"/>
      <c r="RNE2" s="104"/>
      <c r="RNF2" s="103"/>
      <c r="RNG2" s="104"/>
      <c r="RNH2" s="103"/>
      <c r="RNI2" s="104"/>
      <c r="RNJ2" s="103"/>
      <c r="RNK2" s="104"/>
      <c r="RNL2" s="103"/>
      <c r="RNM2" s="104"/>
      <c r="RNN2" s="103"/>
      <c r="RNO2" s="104"/>
      <c r="RNP2" s="103"/>
      <c r="RNQ2" s="104"/>
      <c r="RNR2" s="103"/>
      <c r="RNS2" s="104"/>
      <c r="RNT2" s="103"/>
      <c r="RNU2" s="104"/>
      <c r="RNV2" s="103"/>
      <c r="RNW2" s="104"/>
      <c r="RNX2" s="103"/>
      <c r="RNY2" s="104"/>
      <c r="RNZ2" s="103"/>
      <c r="ROA2" s="104"/>
      <c r="ROB2" s="103"/>
      <c r="ROC2" s="104"/>
      <c r="ROD2" s="103"/>
      <c r="ROE2" s="104"/>
      <c r="ROF2" s="103"/>
      <c r="ROG2" s="104"/>
      <c r="ROH2" s="103"/>
      <c r="ROI2" s="104"/>
      <c r="ROJ2" s="103"/>
      <c r="ROK2" s="104"/>
      <c r="ROL2" s="103"/>
      <c r="ROM2" s="104"/>
      <c r="RON2" s="103"/>
      <c r="ROO2" s="104"/>
      <c r="ROP2" s="103"/>
      <c r="ROQ2" s="104"/>
      <c r="ROR2" s="103"/>
      <c r="ROS2" s="104"/>
      <c r="ROT2" s="103"/>
      <c r="ROU2" s="104"/>
      <c r="ROV2" s="103"/>
      <c r="ROW2" s="104"/>
      <c r="ROX2" s="103"/>
      <c r="ROY2" s="104"/>
      <c r="ROZ2" s="103"/>
      <c r="RPA2" s="104"/>
      <c r="RPB2" s="103"/>
      <c r="RPC2" s="104"/>
      <c r="RPD2" s="103"/>
      <c r="RPE2" s="104"/>
      <c r="RPF2" s="103"/>
      <c r="RPG2" s="104"/>
      <c r="RPH2" s="103"/>
      <c r="RPI2" s="104"/>
      <c r="RPJ2" s="103"/>
      <c r="RPK2" s="104"/>
      <c r="RPL2" s="103"/>
      <c r="RPM2" s="104"/>
      <c r="RPN2" s="103"/>
      <c r="RPO2" s="104"/>
      <c r="RPP2" s="103"/>
      <c r="RPQ2" s="104"/>
      <c r="RPR2" s="103"/>
      <c r="RPS2" s="104"/>
      <c r="RPT2" s="103"/>
      <c r="RPU2" s="104"/>
      <c r="RPV2" s="103"/>
      <c r="RPW2" s="104"/>
      <c r="RPX2" s="103"/>
      <c r="RPY2" s="104"/>
      <c r="RPZ2" s="103"/>
      <c r="RQA2" s="104"/>
      <c r="RQB2" s="103"/>
      <c r="RQC2" s="104"/>
      <c r="RQD2" s="103"/>
      <c r="RQE2" s="104"/>
      <c r="RQF2" s="103"/>
      <c r="RQG2" s="104"/>
      <c r="RQH2" s="103"/>
      <c r="RQI2" s="104"/>
      <c r="RQJ2" s="103"/>
      <c r="RQK2" s="104"/>
      <c r="RQL2" s="103"/>
      <c r="RQM2" s="104"/>
      <c r="RQN2" s="103"/>
      <c r="RQO2" s="104"/>
      <c r="RQP2" s="103"/>
      <c r="RQQ2" s="104"/>
      <c r="RQR2" s="103"/>
      <c r="RQS2" s="104"/>
      <c r="RQT2" s="103"/>
      <c r="RQU2" s="104"/>
      <c r="RQV2" s="103"/>
      <c r="RQW2" s="104"/>
      <c r="RQX2" s="103"/>
      <c r="RQY2" s="104"/>
      <c r="RQZ2" s="103"/>
      <c r="RRA2" s="104"/>
      <c r="RRB2" s="103"/>
      <c r="RRC2" s="104"/>
      <c r="RRD2" s="103"/>
      <c r="RRE2" s="104"/>
      <c r="RRF2" s="103"/>
      <c r="RRG2" s="104"/>
      <c r="RRH2" s="103"/>
      <c r="RRI2" s="104"/>
      <c r="RRJ2" s="103"/>
      <c r="RRK2" s="104"/>
      <c r="RRL2" s="103"/>
      <c r="RRM2" s="104"/>
      <c r="RRN2" s="103"/>
      <c r="RRO2" s="104"/>
      <c r="RRP2" s="103"/>
      <c r="RRQ2" s="104"/>
      <c r="RRR2" s="103"/>
      <c r="RRS2" s="104"/>
      <c r="RRT2" s="103"/>
      <c r="RRU2" s="104"/>
      <c r="RRV2" s="103"/>
      <c r="RRW2" s="104"/>
      <c r="RRX2" s="103"/>
      <c r="RRY2" s="104"/>
      <c r="RRZ2" s="103"/>
      <c r="RSA2" s="104"/>
      <c r="RSB2" s="103"/>
      <c r="RSC2" s="104"/>
      <c r="RSD2" s="103"/>
      <c r="RSE2" s="104"/>
      <c r="RSF2" s="103"/>
      <c r="RSG2" s="104"/>
      <c r="RSH2" s="103"/>
      <c r="RSI2" s="104"/>
      <c r="RSJ2" s="103"/>
      <c r="RSK2" s="104"/>
      <c r="RSL2" s="103"/>
      <c r="RSM2" s="104"/>
      <c r="RSN2" s="103"/>
      <c r="RSO2" s="104"/>
      <c r="RSP2" s="103"/>
      <c r="RSQ2" s="104"/>
      <c r="RSR2" s="103"/>
      <c r="RSS2" s="104"/>
      <c r="RST2" s="103"/>
      <c r="RSU2" s="104"/>
      <c r="RSV2" s="103"/>
      <c r="RSW2" s="104"/>
      <c r="RSX2" s="103"/>
      <c r="RSY2" s="104"/>
      <c r="RSZ2" s="103"/>
      <c r="RTA2" s="104"/>
      <c r="RTB2" s="103"/>
      <c r="RTC2" s="104"/>
      <c r="RTD2" s="103"/>
      <c r="RTE2" s="104"/>
      <c r="RTF2" s="103"/>
      <c r="RTG2" s="104"/>
      <c r="RTH2" s="103"/>
      <c r="RTI2" s="104"/>
      <c r="RTJ2" s="103"/>
      <c r="RTK2" s="104"/>
      <c r="RTL2" s="103"/>
      <c r="RTM2" s="104"/>
      <c r="RTN2" s="103"/>
      <c r="RTO2" s="104"/>
      <c r="RTP2" s="103"/>
      <c r="RTQ2" s="104"/>
      <c r="RTR2" s="103"/>
      <c r="RTS2" s="104"/>
      <c r="RTT2" s="103"/>
      <c r="RTU2" s="104"/>
      <c r="RTV2" s="103"/>
      <c r="RTW2" s="104"/>
      <c r="RTX2" s="103"/>
      <c r="RTY2" s="104"/>
      <c r="RTZ2" s="103"/>
      <c r="RUA2" s="104"/>
      <c r="RUB2" s="103"/>
      <c r="RUC2" s="104"/>
      <c r="RUD2" s="103"/>
      <c r="RUE2" s="104"/>
      <c r="RUF2" s="103"/>
      <c r="RUG2" s="104"/>
      <c r="RUH2" s="103"/>
      <c r="RUI2" s="104"/>
      <c r="RUJ2" s="103"/>
      <c r="RUK2" s="104"/>
      <c r="RUL2" s="103"/>
      <c r="RUM2" s="104"/>
      <c r="RUN2" s="103"/>
      <c r="RUO2" s="104"/>
      <c r="RUP2" s="103"/>
      <c r="RUQ2" s="104"/>
      <c r="RUR2" s="103"/>
      <c r="RUS2" s="104"/>
      <c r="RUT2" s="103"/>
      <c r="RUU2" s="104"/>
      <c r="RUV2" s="103"/>
      <c r="RUW2" s="104"/>
      <c r="RUX2" s="103"/>
      <c r="RUY2" s="104"/>
      <c r="RUZ2" s="103"/>
      <c r="RVA2" s="104"/>
      <c r="RVB2" s="103"/>
      <c r="RVC2" s="104"/>
      <c r="RVD2" s="103"/>
      <c r="RVE2" s="104"/>
      <c r="RVF2" s="103"/>
      <c r="RVG2" s="104"/>
      <c r="RVH2" s="103"/>
      <c r="RVI2" s="104"/>
      <c r="RVJ2" s="103"/>
      <c r="RVK2" s="104"/>
      <c r="RVL2" s="103"/>
      <c r="RVM2" s="104"/>
      <c r="RVN2" s="103"/>
      <c r="RVO2" s="104"/>
      <c r="RVP2" s="103"/>
      <c r="RVQ2" s="104"/>
      <c r="RVR2" s="103"/>
      <c r="RVS2" s="104"/>
      <c r="RVT2" s="103"/>
      <c r="RVU2" s="104"/>
      <c r="RVV2" s="103"/>
      <c r="RVW2" s="104"/>
      <c r="RVX2" s="103"/>
      <c r="RVY2" s="104"/>
      <c r="RVZ2" s="103"/>
      <c r="RWA2" s="104"/>
      <c r="RWB2" s="103"/>
      <c r="RWC2" s="104"/>
      <c r="RWD2" s="103"/>
      <c r="RWE2" s="104"/>
      <c r="RWF2" s="103"/>
      <c r="RWG2" s="104"/>
      <c r="RWH2" s="103"/>
      <c r="RWI2" s="104"/>
      <c r="RWJ2" s="103"/>
      <c r="RWK2" s="104"/>
      <c r="RWL2" s="103"/>
      <c r="RWM2" s="104"/>
      <c r="RWN2" s="103"/>
      <c r="RWO2" s="104"/>
      <c r="RWP2" s="103"/>
      <c r="RWQ2" s="104"/>
      <c r="RWR2" s="103"/>
      <c r="RWS2" s="104"/>
      <c r="RWT2" s="103"/>
      <c r="RWU2" s="104"/>
      <c r="RWV2" s="103"/>
      <c r="RWW2" s="104"/>
      <c r="RWX2" s="103"/>
      <c r="RWY2" s="104"/>
      <c r="RWZ2" s="103"/>
      <c r="RXA2" s="104"/>
      <c r="RXB2" s="103"/>
      <c r="RXC2" s="104"/>
      <c r="RXD2" s="103"/>
      <c r="RXE2" s="104"/>
      <c r="RXF2" s="103"/>
      <c r="RXG2" s="104"/>
      <c r="RXH2" s="103"/>
      <c r="RXI2" s="104"/>
      <c r="RXJ2" s="103"/>
      <c r="RXK2" s="104"/>
      <c r="RXL2" s="103"/>
      <c r="RXM2" s="104"/>
      <c r="RXN2" s="103"/>
      <c r="RXO2" s="104"/>
      <c r="RXP2" s="103"/>
      <c r="RXQ2" s="104"/>
      <c r="RXR2" s="103"/>
      <c r="RXS2" s="104"/>
      <c r="RXT2" s="103"/>
      <c r="RXU2" s="104"/>
      <c r="RXV2" s="103"/>
      <c r="RXW2" s="104"/>
      <c r="RXX2" s="103"/>
      <c r="RXY2" s="104"/>
      <c r="RXZ2" s="103"/>
      <c r="RYA2" s="104"/>
      <c r="RYB2" s="103"/>
      <c r="RYC2" s="104"/>
      <c r="RYD2" s="103"/>
      <c r="RYE2" s="104"/>
      <c r="RYF2" s="103"/>
      <c r="RYG2" s="104"/>
      <c r="RYH2" s="103"/>
      <c r="RYI2" s="104"/>
      <c r="RYJ2" s="103"/>
      <c r="RYK2" s="104"/>
      <c r="RYL2" s="103"/>
      <c r="RYM2" s="104"/>
      <c r="RYN2" s="103"/>
      <c r="RYO2" s="104"/>
      <c r="RYP2" s="103"/>
      <c r="RYQ2" s="104"/>
      <c r="RYR2" s="103"/>
      <c r="RYS2" s="104"/>
      <c r="RYT2" s="103"/>
      <c r="RYU2" s="104"/>
      <c r="RYV2" s="103"/>
      <c r="RYW2" s="104"/>
      <c r="RYX2" s="103"/>
      <c r="RYY2" s="104"/>
      <c r="RYZ2" s="103"/>
      <c r="RZA2" s="104"/>
      <c r="RZB2" s="103"/>
      <c r="RZC2" s="104"/>
      <c r="RZD2" s="103"/>
      <c r="RZE2" s="104"/>
      <c r="RZF2" s="103"/>
      <c r="RZG2" s="104"/>
      <c r="RZH2" s="103"/>
      <c r="RZI2" s="104"/>
      <c r="RZJ2" s="103"/>
      <c r="RZK2" s="104"/>
      <c r="RZL2" s="103"/>
      <c r="RZM2" s="104"/>
      <c r="RZN2" s="103"/>
      <c r="RZO2" s="104"/>
      <c r="RZP2" s="103"/>
      <c r="RZQ2" s="104"/>
      <c r="RZR2" s="103"/>
      <c r="RZS2" s="104"/>
      <c r="RZT2" s="103"/>
      <c r="RZU2" s="104"/>
      <c r="RZV2" s="103"/>
      <c r="RZW2" s="104"/>
      <c r="RZX2" s="103"/>
      <c r="RZY2" s="104"/>
      <c r="RZZ2" s="103"/>
      <c r="SAA2" s="104"/>
      <c r="SAB2" s="103"/>
      <c r="SAC2" s="104"/>
      <c r="SAD2" s="103"/>
      <c r="SAE2" s="104"/>
      <c r="SAF2" s="103"/>
      <c r="SAG2" s="104"/>
      <c r="SAH2" s="103"/>
      <c r="SAI2" s="104"/>
      <c r="SAJ2" s="103"/>
      <c r="SAK2" s="104"/>
      <c r="SAL2" s="103"/>
      <c r="SAM2" s="104"/>
      <c r="SAN2" s="103"/>
      <c r="SAO2" s="104"/>
      <c r="SAP2" s="103"/>
      <c r="SAQ2" s="104"/>
      <c r="SAR2" s="103"/>
      <c r="SAS2" s="104"/>
      <c r="SAT2" s="103"/>
      <c r="SAU2" s="104"/>
      <c r="SAV2" s="103"/>
      <c r="SAW2" s="104"/>
      <c r="SAX2" s="103"/>
      <c r="SAY2" s="104"/>
      <c r="SAZ2" s="103"/>
      <c r="SBA2" s="104"/>
      <c r="SBB2" s="103"/>
      <c r="SBC2" s="104"/>
      <c r="SBD2" s="103"/>
      <c r="SBE2" s="104"/>
      <c r="SBF2" s="103"/>
      <c r="SBG2" s="104"/>
      <c r="SBH2" s="103"/>
      <c r="SBI2" s="104"/>
      <c r="SBJ2" s="103"/>
      <c r="SBK2" s="104"/>
      <c r="SBL2" s="103"/>
      <c r="SBM2" s="104"/>
      <c r="SBN2" s="103"/>
      <c r="SBO2" s="104"/>
      <c r="SBP2" s="103"/>
      <c r="SBQ2" s="104"/>
      <c r="SBR2" s="103"/>
      <c r="SBS2" s="104"/>
      <c r="SBT2" s="103"/>
      <c r="SBU2" s="104"/>
      <c r="SBV2" s="103"/>
      <c r="SBW2" s="104"/>
      <c r="SBX2" s="103"/>
      <c r="SBY2" s="104"/>
      <c r="SBZ2" s="103"/>
      <c r="SCA2" s="104"/>
      <c r="SCB2" s="103"/>
      <c r="SCC2" s="104"/>
      <c r="SCD2" s="103"/>
      <c r="SCE2" s="104"/>
      <c r="SCF2" s="103"/>
      <c r="SCG2" s="104"/>
      <c r="SCH2" s="103"/>
      <c r="SCI2" s="104"/>
      <c r="SCJ2" s="103"/>
      <c r="SCK2" s="104"/>
      <c r="SCL2" s="103"/>
      <c r="SCM2" s="104"/>
      <c r="SCN2" s="103"/>
      <c r="SCO2" s="104"/>
      <c r="SCP2" s="103"/>
      <c r="SCQ2" s="104"/>
      <c r="SCR2" s="103"/>
      <c r="SCS2" s="104"/>
      <c r="SCT2" s="103"/>
      <c r="SCU2" s="104"/>
      <c r="SCV2" s="103"/>
      <c r="SCW2" s="104"/>
      <c r="SCX2" s="103"/>
      <c r="SCY2" s="104"/>
      <c r="SCZ2" s="103"/>
      <c r="SDA2" s="104"/>
      <c r="SDB2" s="103"/>
      <c r="SDC2" s="104"/>
      <c r="SDD2" s="103"/>
      <c r="SDE2" s="104"/>
      <c r="SDF2" s="103"/>
      <c r="SDG2" s="104"/>
      <c r="SDH2" s="103"/>
      <c r="SDI2" s="104"/>
      <c r="SDJ2" s="103"/>
      <c r="SDK2" s="104"/>
      <c r="SDL2" s="103"/>
      <c r="SDM2" s="104"/>
      <c r="SDN2" s="103"/>
      <c r="SDO2" s="104"/>
      <c r="SDP2" s="103"/>
      <c r="SDQ2" s="104"/>
      <c r="SDR2" s="103"/>
      <c r="SDS2" s="104"/>
      <c r="SDT2" s="103"/>
      <c r="SDU2" s="104"/>
      <c r="SDV2" s="103"/>
      <c r="SDW2" s="104"/>
      <c r="SDX2" s="103"/>
      <c r="SDY2" s="104"/>
      <c r="SDZ2" s="103"/>
      <c r="SEA2" s="104"/>
      <c r="SEB2" s="103"/>
      <c r="SEC2" s="104"/>
      <c r="SED2" s="103"/>
      <c r="SEE2" s="104"/>
      <c r="SEF2" s="103"/>
      <c r="SEG2" s="104"/>
      <c r="SEH2" s="103"/>
      <c r="SEI2" s="104"/>
      <c r="SEJ2" s="103"/>
      <c r="SEK2" s="104"/>
      <c r="SEL2" s="103"/>
      <c r="SEM2" s="104"/>
      <c r="SEN2" s="103"/>
      <c r="SEO2" s="104"/>
      <c r="SEP2" s="103"/>
      <c r="SEQ2" s="104"/>
      <c r="SER2" s="103"/>
      <c r="SES2" s="104"/>
      <c r="SET2" s="103"/>
      <c r="SEU2" s="104"/>
      <c r="SEV2" s="103"/>
      <c r="SEW2" s="104"/>
      <c r="SEX2" s="103"/>
      <c r="SEY2" s="104"/>
      <c r="SEZ2" s="103"/>
      <c r="SFA2" s="104"/>
      <c r="SFB2" s="103"/>
      <c r="SFC2" s="104"/>
      <c r="SFD2" s="103"/>
      <c r="SFE2" s="104"/>
      <c r="SFF2" s="103"/>
      <c r="SFG2" s="104"/>
      <c r="SFH2" s="103"/>
      <c r="SFI2" s="104"/>
      <c r="SFJ2" s="103"/>
      <c r="SFK2" s="104"/>
      <c r="SFL2" s="103"/>
      <c r="SFM2" s="104"/>
      <c r="SFN2" s="103"/>
      <c r="SFO2" s="104"/>
      <c r="SFP2" s="103"/>
      <c r="SFQ2" s="104"/>
      <c r="SFR2" s="103"/>
      <c r="SFS2" s="104"/>
      <c r="SFT2" s="103"/>
      <c r="SFU2" s="104"/>
      <c r="SFV2" s="103"/>
      <c r="SFW2" s="104"/>
      <c r="SFX2" s="103"/>
      <c r="SFY2" s="104"/>
      <c r="SFZ2" s="103"/>
      <c r="SGA2" s="104"/>
      <c r="SGB2" s="103"/>
      <c r="SGC2" s="104"/>
      <c r="SGD2" s="103"/>
      <c r="SGE2" s="104"/>
      <c r="SGF2" s="103"/>
      <c r="SGG2" s="104"/>
      <c r="SGH2" s="103"/>
      <c r="SGI2" s="104"/>
      <c r="SGJ2" s="103"/>
      <c r="SGK2" s="104"/>
      <c r="SGL2" s="103"/>
      <c r="SGM2" s="104"/>
      <c r="SGN2" s="103"/>
      <c r="SGO2" s="104"/>
      <c r="SGP2" s="103"/>
      <c r="SGQ2" s="104"/>
      <c r="SGR2" s="103"/>
      <c r="SGS2" s="104"/>
      <c r="SGT2" s="103"/>
      <c r="SGU2" s="104"/>
      <c r="SGV2" s="103"/>
      <c r="SGW2" s="104"/>
      <c r="SGX2" s="103"/>
      <c r="SGY2" s="104"/>
      <c r="SGZ2" s="103"/>
      <c r="SHA2" s="104"/>
      <c r="SHB2" s="103"/>
      <c r="SHC2" s="104"/>
      <c r="SHD2" s="103"/>
      <c r="SHE2" s="104"/>
      <c r="SHF2" s="103"/>
      <c r="SHG2" s="104"/>
      <c r="SHH2" s="103"/>
      <c r="SHI2" s="104"/>
      <c r="SHJ2" s="103"/>
      <c r="SHK2" s="104"/>
      <c r="SHL2" s="103"/>
      <c r="SHM2" s="104"/>
      <c r="SHN2" s="103"/>
      <c r="SHO2" s="104"/>
      <c r="SHP2" s="103"/>
      <c r="SHQ2" s="104"/>
      <c r="SHR2" s="103"/>
      <c r="SHS2" s="104"/>
      <c r="SHT2" s="103"/>
      <c r="SHU2" s="104"/>
      <c r="SHV2" s="103"/>
      <c r="SHW2" s="104"/>
      <c r="SHX2" s="103"/>
      <c r="SHY2" s="104"/>
      <c r="SHZ2" s="103"/>
      <c r="SIA2" s="104"/>
      <c r="SIB2" s="103"/>
      <c r="SIC2" s="104"/>
      <c r="SID2" s="103"/>
      <c r="SIE2" s="104"/>
      <c r="SIF2" s="103"/>
      <c r="SIG2" s="104"/>
      <c r="SIH2" s="103"/>
      <c r="SII2" s="104"/>
      <c r="SIJ2" s="103"/>
      <c r="SIK2" s="104"/>
      <c r="SIL2" s="103"/>
      <c r="SIM2" s="104"/>
      <c r="SIN2" s="103"/>
      <c r="SIO2" s="104"/>
      <c r="SIP2" s="103"/>
      <c r="SIQ2" s="104"/>
      <c r="SIR2" s="103"/>
      <c r="SIS2" s="104"/>
      <c r="SIT2" s="103"/>
      <c r="SIU2" s="104"/>
      <c r="SIV2" s="103"/>
      <c r="SIW2" s="104"/>
      <c r="SIX2" s="103"/>
      <c r="SIY2" s="104"/>
      <c r="SIZ2" s="103"/>
      <c r="SJA2" s="104"/>
      <c r="SJB2" s="103"/>
      <c r="SJC2" s="104"/>
      <c r="SJD2" s="103"/>
      <c r="SJE2" s="104"/>
      <c r="SJF2" s="103"/>
      <c r="SJG2" s="104"/>
      <c r="SJH2" s="103"/>
      <c r="SJI2" s="104"/>
      <c r="SJJ2" s="103"/>
      <c r="SJK2" s="104"/>
      <c r="SJL2" s="103"/>
      <c r="SJM2" s="104"/>
      <c r="SJN2" s="103"/>
      <c r="SJO2" s="104"/>
      <c r="SJP2" s="103"/>
      <c r="SJQ2" s="104"/>
      <c r="SJR2" s="103"/>
      <c r="SJS2" s="104"/>
      <c r="SJT2" s="103"/>
      <c r="SJU2" s="104"/>
      <c r="SJV2" s="103"/>
      <c r="SJW2" s="104"/>
      <c r="SJX2" s="103"/>
      <c r="SJY2" s="104"/>
      <c r="SJZ2" s="103"/>
      <c r="SKA2" s="104"/>
      <c r="SKB2" s="103"/>
      <c r="SKC2" s="104"/>
      <c r="SKD2" s="103"/>
      <c r="SKE2" s="104"/>
      <c r="SKF2" s="103"/>
      <c r="SKG2" s="104"/>
      <c r="SKH2" s="103"/>
      <c r="SKI2" s="104"/>
      <c r="SKJ2" s="103"/>
      <c r="SKK2" s="104"/>
      <c r="SKL2" s="103"/>
      <c r="SKM2" s="104"/>
      <c r="SKN2" s="103"/>
      <c r="SKO2" s="104"/>
      <c r="SKP2" s="103"/>
      <c r="SKQ2" s="104"/>
      <c r="SKR2" s="103"/>
      <c r="SKS2" s="104"/>
      <c r="SKT2" s="103"/>
      <c r="SKU2" s="104"/>
      <c r="SKV2" s="103"/>
      <c r="SKW2" s="104"/>
      <c r="SKX2" s="103"/>
      <c r="SKY2" s="104"/>
      <c r="SKZ2" s="103"/>
      <c r="SLA2" s="104"/>
      <c r="SLB2" s="103"/>
      <c r="SLC2" s="104"/>
      <c r="SLD2" s="103"/>
      <c r="SLE2" s="104"/>
      <c r="SLF2" s="103"/>
      <c r="SLG2" s="104"/>
      <c r="SLH2" s="103"/>
      <c r="SLI2" s="104"/>
      <c r="SLJ2" s="103"/>
      <c r="SLK2" s="104"/>
      <c r="SLL2" s="103"/>
      <c r="SLM2" s="104"/>
      <c r="SLN2" s="103"/>
      <c r="SLO2" s="104"/>
      <c r="SLP2" s="103"/>
      <c r="SLQ2" s="104"/>
      <c r="SLR2" s="103"/>
      <c r="SLS2" s="104"/>
      <c r="SLT2" s="103"/>
      <c r="SLU2" s="104"/>
      <c r="SLV2" s="103"/>
      <c r="SLW2" s="104"/>
      <c r="SLX2" s="103"/>
      <c r="SLY2" s="104"/>
      <c r="SLZ2" s="103"/>
      <c r="SMA2" s="104"/>
      <c r="SMB2" s="103"/>
      <c r="SMC2" s="104"/>
      <c r="SMD2" s="103"/>
      <c r="SME2" s="104"/>
      <c r="SMF2" s="103"/>
      <c r="SMG2" s="104"/>
      <c r="SMH2" s="103"/>
      <c r="SMI2" s="104"/>
      <c r="SMJ2" s="103"/>
      <c r="SMK2" s="104"/>
      <c r="SML2" s="103"/>
      <c r="SMM2" s="104"/>
      <c r="SMN2" s="103"/>
      <c r="SMO2" s="104"/>
      <c r="SMP2" s="103"/>
      <c r="SMQ2" s="104"/>
      <c r="SMR2" s="103"/>
      <c r="SMS2" s="104"/>
      <c r="SMT2" s="103"/>
      <c r="SMU2" s="104"/>
      <c r="SMV2" s="103"/>
      <c r="SMW2" s="104"/>
      <c r="SMX2" s="103"/>
      <c r="SMY2" s="104"/>
      <c r="SMZ2" s="103"/>
      <c r="SNA2" s="104"/>
      <c r="SNB2" s="103"/>
      <c r="SNC2" s="104"/>
      <c r="SND2" s="103"/>
      <c r="SNE2" s="104"/>
      <c r="SNF2" s="103"/>
      <c r="SNG2" s="104"/>
      <c r="SNH2" s="103"/>
      <c r="SNI2" s="104"/>
      <c r="SNJ2" s="103"/>
      <c r="SNK2" s="104"/>
      <c r="SNL2" s="103"/>
      <c r="SNM2" s="104"/>
      <c r="SNN2" s="103"/>
      <c r="SNO2" s="104"/>
      <c r="SNP2" s="103"/>
      <c r="SNQ2" s="104"/>
      <c r="SNR2" s="103"/>
      <c r="SNS2" s="104"/>
      <c r="SNT2" s="103"/>
      <c r="SNU2" s="104"/>
      <c r="SNV2" s="103"/>
      <c r="SNW2" s="104"/>
      <c r="SNX2" s="103"/>
      <c r="SNY2" s="104"/>
      <c r="SNZ2" s="103"/>
      <c r="SOA2" s="104"/>
      <c r="SOB2" s="103"/>
      <c r="SOC2" s="104"/>
      <c r="SOD2" s="103"/>
      <c r="SOE2" s="104"/>
      <c r="SOF2" s="103"/>
      <c r="SOG2" s="104"/>
      <c r="SOH2" s="103"/>
      <c r="SOI2" s="104"/>
      <c r="SOJ2" s="103"/>
      <c r="SOK2" s="104"/>
      <c r="SOL2" s="103"/>
      <c r="SOM2" s="104"/>
      <c r="SON2" s="103"/>
      <c r="SOO2" s="104"/>
      <c r="SOP2" s="103"/>
      <c r="SOQ2" s="104"/>
      <c r="SOR2" s="103"/>
      <c r="SOS2" s="104"/>
      <c r="SOT2" s="103"/>
      <c r="SOU2" s="104"/>
      <c r="SOV2" s="103"/>
      <c r="SOW2" s="104"/>
      <c r="SOX2" s="103"/>
      <c r="SOY2" s="104"/>
      <c r="SOZ2" s="103"/>
      <c r="SPA2" s="104"/>
      <c r="SPB2" s="103"/>
      <c r="SPC2" s="104"/>
      <c r="SPD2" s="103"/>
      <c r="SPE2" s="104"/>
      <c r="SPF2" s="103"/>
      <c r="SPG2" s="104"/>
      <c r="SPH2" s="103"/>
      <c r="SPI2" s="104"/>
      <c r="SPJ2" s="103"/>
      <c r="SPK2" s="104"/>
      <c r="SPL2" s="103"/>
      <c r="SPM2" s="104"/>
      <c r="SPN2" s="103"/>
      <c r="SPO2" s="104"/>
      <c r="SPP2" s="103"/>
      <c r="SPQ2" s="104"/>
      <c r="SPR2" s="103"/>
      <c r="SPS2" s="104"/>
      <c r="SPT2" s="103"/>
      <c r="SPU2" s="104"/>
      <c r="SPV2" s="103"/>
      <c r="SPW2" s="104"/>
      <c r="SPX2" s="103"/>
      <c r="SPY2" s="104"/>
      <c r="SPZ2" s="103"/>
      <c r="SQA2" s="104"/>
      <c r="SQB2" s="103"/>
      <c r="SQC2" s="104"/>
      <c r="SQD2" s="103"/>
      <c r="SQE2" s="104"/>
      <c r="SQF2" s="103"/>
      <c r="SQG2" s="104"/>
      <c r="SQH2" s="103"/>
      <c r="SQI2" s="104"/>
      <c r="SQJ2" s="103"/>
      <c r="SQK2" s="104"/>
      <c r="SQL2" s="103"/>
      <c r="SQM2" s="104"/>
      <c r="SQN2" s="103"/>
      <c r="SQO2" s="104"/>
      <c r="SQP2" s="103"/>
      <c r="SQQ2" s="104"/>
      <c r="SQR2" s="103"/>
      <c r="SQS2" s="104"/>
      <c r="SQT2" s="103"/>
      <c r="SQU2" s="104"/>
      <c r="SQV2" s="103"/>
      <c r="SQW2" s="104"/>
      <c r="SQX2" s="103"/>
      <c r="SQY2" s="104"/>
      <c r="SQZ2" s="103"/>
      <c r="SRA2" s="104"/>
      <c r="SRB2" s="103"/>
      <c r="SRC2" s="104"/>
      <c r="SRD2" s="103"/>
      <c r="SRE2" s="104"/>
      <c r="SRF2" s="103"/>
      <c r="SRG2" s="104"/>
      <c r="SRH2" s="103"/>
      <c r="SRI2" s="104"/>
      <c r="SRJ2" s="103"/>
      <c r="SRK2" s="104"/>
      <c r="SRL2" s="103"/>
      <c r="SRM2" s="104"/>
      <c r="SRN2" s="103"/>
      <c r="SRO2" s="104"/>
      <c r="SRP2" s="103"/>
      <c r="SRQ2" s="104"/>
      <c r="SRR2" s="103"/>
      <c r="SRS2" s="104"/>
      <c r="SRT2" s="103"/>
      <c r="SRU2" s="104"/>
      <c r="SRV2" s="103"/>
      <c r="SRW2" s="104"/>
      <c r="SRX2" s="103"/>
      <c r="SRY2" s="104"/>
      <c r="SRZ2" s="103"/>
      <c r="SSA2" s="104"/>
      <c r="SSB2" s="103"/>
      <c r="SSC2" s="104"/>
      <c r="SSD2" s="103"/>
      <c r="SSE2" s="104"/>
      <c r="SSF2" s="103"/>
      <c r="SSG2" s="104"/>
      <c r="SSH2" s="103"/>
      <c r="SSI2" s="104"/>
      <c r="SSJ2" s="103"/>
      <c r="SSK2" s="104"/>
      <c r="SSL2" s="103"/>
      <c r="SSM2" s="104"/>
      <c r="SSN2" s="103"/>
      <c r="SSO2" s="104"/>
      <c r="SSP2" s="103"/>
      <c r="SSQ2" s="104"/>
      <c r="SSR2" s="103"/>
      <c r="SSS2" s="104"/>
      <c r="SST2" s="103"/>
      <c r="SSU2" s="104"/>
      <c r="SSV2" s="103"/>
      <c r="SSW2" s="104"/>
      <c r="SSX2" s="103"/>
      <c r="SSY2" s="104"/>
      <c r="SSZ2" s="103"/>
      <c r="STA2" s="104"/>
      <c r="STB2" s="103"/>
      <c r="STC2" s="104"/>
      <c r="STD2" s="103"/>
      <c r="STE2" s="104"/>
      <c r="STF2" s="103"/>
      <c r="STG2" s="104"/>
      <c r="STH2" s="103"/>
      <c r="STI2" s="104"/>
      <c r="STJ2" s="103"/>
      <c r="STK2" s="104"/>
      <c r="STL2" s="103"/>
      <c r="STM2" s="104"/>
      <c r="STN2" s="103"/>
      <c r="STO2" s="104"/>
      <c r="STP2" s="103"/>
      <c r="STQ2" s="104"/>
      <c r="STR2" s="103"/>
      <c r="STS2" s="104"/>
      <c r="STT2" s="103"/>
      <c r="STU2" s="104"/>
      <c r="STV2" s="103"/>
      <c r="STW2" s="104"/>
      <c r="STX2" s="103"/>
      <c r="STY2" s="104"/>
      <c r="STZ2" s="103"/>
      <c r="SUA2" s="104"/>
      <c r="SUB2" s="103"/>
      <c r="SUC2" s="104"/>
      <c r="SUD2" s="103"/>
      <c r="SUE2" s="104"/>
      <c r="SUF2" s="103"/>
      <c r="SUG2" s="104"/>
      <c r="SUH2" s="103"/>
      <c r="SUI2" s="104"/>
      <c r="SUJ2" s="103"/>
      <c r="SUK2" s="104"/>
      <c r="SUL2" s="103"/>
      <c r="SUM2" s="104"/>
      <c r="SUN2" s="103"/>
      <c r="SUO2" s="104"/>
      <c r="SUP2" s="103"/>
      <c r="SUQ2" s="104"/>
      <c r="SUR2" s="103"/>
      <c r="SUS2" s="104"/>
      <c r="SUT2" s="103"/>
      <c r="SUU2" s="104"/>
      <c r="SUV2" s="103"/>
      <c r="SUW2" s="104"/>
      <c r="SUX2" s="103"/>
      <c r="SUY2" s="104"/>
      <c r="SUZ2" s="103"/>
      <c r="SVA2" s="104"/>
      <c r="SVB2" s="103"/>
      <c r="SVC2" s="104"/>
      <c r="SVD2" s="103"/>
      <c r="SVE2" s="104"/>
      <c r="SVF2" s="103"/>
      <c r="SVG2" s="104"/>
      <c r="SVH2" s="103"/>
      <c r="SVI2" s="104"/>
      <c r="SVJ2" s="103"/>
      <c r="SVK2" s="104"/>
      <c r="SVL2" s="103"/>
      <c r="SVM2" s="104"/>
      <c r="SVN2" s="103"/>
      <c r="SVO2" s="104"/>
      <c r="SVP2" s="103"/>
      <c r="SVQ2" s="104"/>
      <c r="SVR2" s="103"/>
      <c r="SVS2" s="104"/>
      <c r="SVT2" s="103"/>
      <c r="SVU2" s="104"/>
      <c r="SVV2" s="103"/>
      <c r="SVW2" s="104"/>
      <c r="SVX2" s="103"/>
      <c r="SVY2" s="104"/>
      <c r="SVZ2" s="103"/>
      <c r="SWA2" s="104"/>
      <c r="SWB2" s="103"/>
      <c r="SWC2" s="104"/>
      <c r="SWD2" s="103"/>
      <c r="SWE2" s="104"/>
      <c r="SWF2" s="103"/>
      <c r="SWG2" s="104"/>
      <c r="SWH2" s="103"/>
      <c r="SWI2" s="104"/>
      <c r="SWJ2" s="103"/>
      <c r="SWK2" s="104"/>
      <c r="SWL2" s="103"/>
      <c r="SWM2" s="104"/>
      <c r="SWN2" s="103"/>
      <c r="SWO2" s="104"/>
      <c r="SWP2" s="103"/>
      <c r="SWQ2" s="104"/>
      <c r="SWR2" s="103"/>
      <c r="SWS2" s="104"/>
      <c r="SWT2" s="103"/>
      <c r="SWU2" s="104"/>
      <c r="SWV2" s="103"/>
      <c r="SWW2" s="104"/>
      <c r="SWX2" s="103"/>
      <c r="SWY2" s="104"/>
      <c r="SWZ2" s="103"/>
      <c r="SXA2" s="104"/>
      <c r="SXB2" s="103"/>
      <c r="SXC2" s="104"/>
      <c r="SXD2" s="103"/>
      <c r="SXE2" s="104"/>
      <c r="SXF2" s="103"/>
      <c r="SXG2" s="104"/>
      <c r="SXH2" s="103"/>
      <c r="SXI2" s="104"/>
      <c r="SXJ2" s="103"/>
      <c r="SXK2" s="104"/>
      <c r="SXL2" s="103"/>
      <c r="SXM2" s="104"/>
      <c r="SXN2" s="103"/>
      <c r="SXO2" s="104"/>
      <c r="SXP2" s="103"/>
      <c r="SXQ2" s="104"/>
      <c r="SXR2" s="103"/>
      <c r="SXS2" s="104"/>
      <c r="SXT2" s="103"/>
      <c r="SXU2" s="104"/>
      <c r="SXV2" s="103"/>
      <c r="SXW2" s="104"/>
      <c r="SXX2" s="103"/>
      <c r="SXY2" s="104"/>
      <c r="SXZ2" s="103"/>
      <c r="SYA2" s="104"/>
      <c r="SYB2" s="103"/>
      <c r="SYC2" s="104"/>
      <c r="SYD2" s="103"/>
      <c r="SYE2" s="104"/>
      <c r="SYF2" s="103"/>
      <c r="SYG2" s="104"/>
      <c r="SYH2" s="103"/>
      <c r="SYI2" s="104"/>
      <c r="SYJ2" s="103"/>
      <c r="SYK2" s="104"/>
      <c r="SYL2" s="103"/>
      <c r="SYM2" s="104"/>
      <c r="SYN2" s="103"/>
      <c r="SYO2" s="104"/>
      <c r="SYP2" s="103"/>
      <c r="SYQ2" s="104"/>
      <c r="SYR2" s="103"/>
      <c r="SYS2" s="104"/>
      <c r="SYT2" s="103"/>
      <c r="SYU2" s="104"/>
      <c r="SYV2" s="103"/>
      <c r="SYW2" s="104"/>
      <c r="SYX2" s="103"/>
      <c r="SYY2" s="104"/>
      <c r="SYZ2" s="103"/>
      <c r="SZA2" s="104"/>
      <c r="SZB2" s="103"/>
      <c r="SZC2" s="104"/>
      <c r="SZD2" s="103"/>
      <c r="SZE2" s="104"/>
      <c r="SZF2" s="103"/>
      <c r="SZG2" s="104"/>
      <c r="SZH2" s="103"/>
      <c r="SZI2" s="104"/>
      <c r="SZJ2" s="103"/>
      <c r="SZK2" s="104"/>
      <c r="SZL2" s="103"/>
      <c r="SZM2" s="104"/>
      <c r="SZN2" s="103"/>
      <c r="SZO2" s="104"/>
      <c r="SZP2" s="103"/>
      <c r="SZQ2" s="104"/>
      <c r="SZR2" s="103"/>
      <c r="SZS2" s="104"/>
      <c r="SZT2" s="103"/>
      <c r="SZU2" s="104"/>
      <c r="SZV2" s="103"/>
      <c r="SZW2" s="104"/>
      <c r="SZX2" s="103"/>
      <c r="SZY2" s="104"/>
      <c r="SZZ2" s="103"/>
      <c r="TAA2" s="104"/>
      <c r="TAB2" s="103"/>
      <c r="TAC2" s="104"/>
      <c r="TAD2" s="103"/>
      <c r="TAE2" s="104"/>
      <c r="TAF2" s="103"/>
      <c r="TAG2" s="104"/>
      <c r="TAH2" s="103"/>
      <c r="TAI2" s="104"/>
      <c r="TAJ2" s="103"/>
      <c r="TAK2" s="104"/>
      <c r="TAL2" s="103"/>
      <c r="TAM2" s="104"/>
      <c r="TAN2" s="103"/>
      <c r="TAO2" s="104"/>
      <c r="TAP2" s="103"/>
      <c r="TAQ2" s="104"/>
      <c r="TAR2" s="103"/>
      <c r="TAS2" s="104"/>
      <c r="TAT2" s="103"/>
      <c r="TAU2" s="104"/>
      <c r="TAV2" s="103"/>
      <c r="TAW2" s="104"/>
      <c r="TAX2" s="103"/>
      <c r="TAY2" s="104"/>
      <c r="TAZ2" s="103"/>
      <c r="TBA2" s="104"/>
      <c r="TBB2" s="103"/>
      <c r="TBC2" s="104"/>
      <c r="TBD2" s="103"/>
      <c r="TBE2" s="104"/>
      <c r="TBF2" s="103"/>
      <c r="TBG2" s="104"/>
      <c r="TBH2" s="103"/>
      <c r="TBI2" s="104"/>
      <c r="TBJ2" s="103"/>
      <c r="TBK2" s="104"/>
      <c r="TBL2" s="103"/>
      <c r="TBM2" s="104"/>
      <c r="TBN2" s="103"/>
      <c r="TBO2" s="104"/>
      <c r="TBP2" s="103"/>
      <c r="TBQ2" s="104"/>
      <c r="TBR2" s="103"/>
      <c r="TBS2" s="104"/>
      <c r="TBT2" s="103"/>
      <c r="TBU2" s="104"/>
      <c r="TBV2" s="103"/>
      <c r="TBW2" s="104"/>
      <c r="TBX2" s="103"/>
      <c r="TBY2" s="104"/>
      <c r="TBZ2" s="103"/>
      <c r="TCA2" s="104"/>
      <c r="TCB2" s="103"/>
      <c r="TCC2" s="104"/>
      <c r="TCD2" s="103"/>
      <c r="TCE2" s="104"/>
      <c r="TCF2" s="103"/>
      <c r="TCG2" s="104"/>
      <c r="TCH2" s="103"/>
      <c r="TCI2" s="104"/>
      <c r="TCJ2" s="103"/>
      <c r="TCK2" s="104"/>
      <c r="TCL2" s="103"/>
      <c r="TCM2" s="104"/>
      <c r="TCN2" s="103"/>
      <c r="TCO2" s="104"/>
      <c r="TCP2" s="103"/>
      <c r="TCQ2" s="104"/>
      <c r="TCR2" s="103"/>
      <c r="TCS2" s="104"/>
      <c r="TCT2" s="103"/>
      <c r="TCU2" s="104"/>
      <c r="TCV2" s="103"/>
      <c r="TCW2" s="104"/>
      <c r="TCX2" s="103"/>
      <c r="TCY2" s="104"/>
      <c r="TCZ2" s="103"/>
      <c r="TDA2" s="104"/>
      <c r="TDB2" s="103"/>
      <c r="TDC2" s="104"/>
      <c r="TDD2" s="103"/>
      <c r="TDE2" s="104"/>
      <c r="TDF2" s="103"/>
      <c r="TDG2" s="104"/>
      <c r="TDH2" s="103"/>
      <c r="TDI2" s="104"/>
      <c r="TDJ2" s="103"/>
      <c r="TDK2" s="104"/>
      <c r="TDL2" s="103"/>
      <c r="TDM2" s="104"/>
      <c r="TDN2" s="103"/>
      <c r="TDO2" s="104"/>
      <c r="TDP2" s="103"/>
      <c r="TDQ2" s="104"/>
      <c r="TDR2" s="103"/>
      <c r="TDS2" s="104"/>
      <c r="TDT2" s="103"/>
      <c r="TDU2" s="104"/>
      <c r="TDV2" s="103"/>
      <c r="TDW2" s="104"/>
      <c r="TDX2" s="103"/>
      <c r="TDY2" s="104"/>
      <c r="TDZ2" s="103"/>
      <c r="TEA2" s="104"/>
      <c r="TEB2" s="103"/>
      <c r="TEC2" s="104"/>
      <c r="TED2" s="103"/>
      <c r="TEE2" s="104"/>
      <c r="TEF2" s="103"/>
      <c r="TEG2" s="104"/>
      <c r="TEH2" s="103"/>
      <c r="TEI2" s="104"/>
      <c r="TEJ2" s="103"/>
      <c r="TEK2" s="104"/>
      <c r="TEL2" s="103"/>
      <c r="TEM2" s="104"/>
      <c r="TEN2" s="103"/>
      <c r="TEO2" s="104"/>
      <c r="TEP2" s="103"/>
      <c r="TEQ2" s="104"/>
      <c r="TER2" s="103"/>
      <c r="TES2" s="104"/>
      <c r="TET2" s="103"/>
      <c r="TEU2" s="104"/>
      <c r="TEV2" s="103"/>
      <c r="TEW2" s="104"/>
      <c r="TEX2" s="103"/>
      <c r="TEY2" s="104"/>
      <c r="TEZ2" s="103"/>
      <c r="TFA2" s="104"/>
      <c r="TFB2" s="103"/>
      <c r="TFC2" s="104"/>
      <c r="TFD2" s="103"/>
      <c r="TFE2" s="104"/>
      <c r="TFF2" s="103"/>
      <c r="TFG2" s="104"/>
      <c r="TFH2" s="103"/>
      <c r="TFI2" s="104"/>
      <c r="TFJ2" s="103"/>
      <c r="TFK2" s="104"/>
      <c r="TFL2" s="103"/>
      <c r="TFM2" s="104"/>
      <c r="TFN2" s="103"/>
      <c r="TFO2" s="104"/>
      <c r="TFP2" s="103"/>
      <c r="TFQ2" s="104"/>
      <c r="TFR2" s="103"/>
      <c r="TFS2" s="104"/>
      <c r="TFT2" s="103"/>
      <c r="TFU2" s="104"/>
      <c r="TFV2" s="103"/>
      <c r="TFW2" s="104"/>
      <c r="TFX2" s="103"/>
      <c r="TFY2" s="104"/>
      <c r="TFZ2" s="103"/>
      <c r="TGA2" s="104"/>
      <c r="TGB2" s="103"/>
      <c r="TGC2" s="104"/>
      <c r="TGD2" s="103"/>
      <c r="TGE2" s="104"/>
      <c r="TGF2" s="103"/>
      <c r="TGG2" s="104"/>
      <c r="TGH2" s="103"/>
      <c r="TGI2" s="104"/>
      <c r="TGJ2" s="103"/>
      <c r="TGK2" s="104"/>
      <c r="TGL2" s="103"/>
      <c r="TGM2" s="104"/>
      <c r="TGN2" s="103"/>
      <c r="TGO2" s="104"/>
      <c r="TGP2" s="103"/>
      <c r="TGQ2" s="104"/>
      <c r="TGR2" s="103"/>
      <c r="TGS2" s="104"/>
      <c r="TGT2" s="103"/>
      <c r="TGU2" s="104"/>
      <c r="TGV2" s="103"/>
      <c r="TGW2" s="104"/>
      <c r="TGX2" s="103"/>
      <c r="TGY2" s="104"/>
      <c r="TGZ2" s="103"/>
      <c r="THA2" s="104"/>
      <c r="THB2" s="103"/>
      <c r="THC2" s="104"/>
      <c r="THD2" s="103"/>
      <c r="THE2" s="104"/>
      <c r="THF2" s="103"/>
      <c r="THG2" s="104"/>
      <c r="THH2" s="103"/>
      <c r="THI2" s="104"/>
      <c r="THJ2" s="103"/>
      <c r="THK2" s="104"/>
      <c r="THL2" s="103"/>
      <c r="THM2" s="104"/>
      <c r="THN2" s="103"/>
      <c r="THO2" s="104"/>
      <c r="THP2" s="103"/>
      <c r="THQ2" s="104"/>
      <c r="THR2" s="103"/>
      <c r="THS2" s="104"/>
      <c r="THT2" s="103"/>
      <c r="THU2" s="104"/>
      <c r="THV2" s="103"/>
      <c r="THW2" s="104"/>
      <c r="THX2" s="103"/>
      <c r="THY2" s="104"/>
      <c r="THZ2" s="103"/>
      <c r="TIA2" s="104"/>
      <c r="TIB2" s="103"/>
      <c r="TIC2" s="104"/>
      <c r="TID2" s="103"/>
      <c r="TIE2" s="104"/>
      <c r="TIF2" s="103"/>
      <c r="TIG2" s="104"/>
      <c r="TIH2" s="103"/>
      <c r="TII2" s="104"/>
      <c r="TIJ2" s="103"/>
      <c r="TIK2" s="104"/>
      <c r="TIL2" s="103"/>
      <c r="TIM2" s="104"/>
      <c r="TIN2" s="103"/>
      <c r="TIO2" s="104"/>
      <c r="TIP2" s="103"/>
      <c r="TIQ2" s="104"/>
      <c r="TIR2" s="103"/>
      <c r="TIS2" s="104"/>
      <c r="TIT2" s="103"/>
      <c r="TIU2" s="104"/>
      <c r="TIV2" s="103"/>
      <c r="TIW2" s="104"/>
      <c r="TIX2" s="103"/>
      <c r="TIY2" s="104"/>
      <c r="TIZ2" s="103"/>
      <c r="TJA2" s="104"/>
      <c r="TJB2" s="103"/>
      <c r="TJC2" s="104"/>
      <c r="TJD2" s="103"/>
      <c r="TJE2" s="104"/>
      <c r="TJF2" s="103"/>
      <c r="TJG2" s="104"/>
      <c r="TJH2" s="103"/>
      <c r="TJI2" s="104"/>
      <c r="TJJ2" s="103"/>
      <c r="TJK2" s="104"/>
      <c r="TJL2" s="103"/>
      <c r="TJM2" s="104"/>
      <c r="TJN2" s="103"/>
      <c r="TJO2" s="104"/>
      <c r="TJP2" s="103"/>
      <c r="TJQ2" s="104"/>
      <c r="TJR2" s="103"/>
      <c r="TJS2" s="104"/>
      <c r="TJT2" s="103"/>
      <c r="TJU2" s="104"/>
      <c r="TJV2" s="103"/>
      <c r="TJW2" s="104"/>
      <c r="TJX2" s="103"/>
      <c r="TJY2" s="104"/>
      <c r="TJZ2" s="103"/>
      <c r="TKA2" s="104"/>
      <c r="TKB2" s="103"/>
      <c r="TKC2" s="104"/>
      <c r="TKD2" s="103"/>
      <c r="TKE2" s="104"/>
      <c r="TKF2" s="103"/>
      <c r="TKG2" s="104"/>
      <c r="TKH2" s="103"/>
      <c r="TKI2" s="104"/>
      <c r="TKJ2" s="103"/>
      <c r="TKK2" s="104"/>
      <c r="TKL2" s="103"/>
      <c r="TKM2" s="104"/>
      <c r="TKN2" s="103"/>
      <c r="TKO2" s="104"/>
      <c r="TKP2" s="103"/>
      <c r="TKQ2" s="104"/>
      <c r="TKR2" s="103"/>
      <c r="TKS2" s="104"/>
      <c r="TKT2" s="103"/>
      <c r="TKU2" s="104"/>
      <c r="TKV2" s="103"/>
      <c r="TKW2" s="104"/>
      <c r="TKX2" s="103"/>
      <c r="TKY2" s="104"/>
      <c r="TKZ2" s="103"/>
      <c r="TLA2" s="104"/>
      <c r="TLB2" s="103"/>
      <c r="TLC2" s="104"/>
      <c r="TLD2" s="103"/>
      <c r="TLE2" s="104"/>
      <c r="TLF2" s="103"/>
      <c r="TLG2" s="104"/>
      <c r="TLH2" s="103"/>
      <c r="TLI2" s="104"/>
      <c r="TLJ2" s="103"/>
      <c r="TLK2" s="104"/>
      <c r="TLL2" s="103"/>
      <c r="TLM2" s="104"/>
      <c r="TLN2" s="103"/>
      <c r="TLO2" s="104"/>
      <c r="TLP2" s="103"/>
      <c r="TLQ2" s="104"/>
      <c r="TLR2" s="103"/>
      <c r="TLS2" s="104"/>
      <c r="TLT2" s="103"/>
      <c r="TLU2" s="104"/>
      <c r="TLV2" s="103"/>
      <c r="TLW2" s="104"/>
      <c r="TLX2" s="103"/>
      <c r="TLY2" s="104"/>
      <c r="TLZ2" s="103"/>
      <c r="TMA2" s="104"/>
      <c r="TMB2" s="103"/>
      <c r="TMC2" s="104"/>
      <c r="TMD2" s="103"/>
      <c r="TME2" s="104"/>
      <c r="TMF2" s="103"/>
      <c r="TMG2" s="104"/>
      <c r="TMH2" s="103"/>
      <c r="TMI2" s="104"/>
      <c r="TMJ2" s="103"/>
      <c r="TMK2" s="104"/>
      <c r="TML2" s="103"/>
      <c r="TMM2" s="104"/>
      <c r="TMN2" s="103"/>
      <c r="TMO2" s="104"/>
      <c r="TMP2" s="103"/>
      <c r="TMQ2" s="104"/>
      <c r="TMR2" s="103"/>
      <c r="TMS2" s="104"/>
      <c r="TMT2" s="103"/>
      <c r="TMU2" s="104"/>
      <c r="TMV2" s="103"/>
      <c r="TMW2" s="104"/>
      <c r="TMX2" s="103"/>
      <c r="TMY2" s="104"/>
      <c r="TMZ2" s="103"/>
      <c r="TNA2" s="104"/>
      <c r="TNB2" s="103"/>
      <c r="TNC2" s="104"/>
      <c r="TND2" s="103"/>
      <c r="TNE2" s="104"/>
      <c r="TNF2" s="103"/>
      <c r="TNG2" s="104"/>
      <c r="TNH2" s="103"/>
      <c r="TNI2" s="104"/>
      <c r="TNJ2" s="103"/>
      <c r="TNK2" s="104"/>
      <c r="TNL2" s="103"/>
      <c r="TNM2" s="104"/>
      <c r="TNN2" s="103"/>
      <c r="TNO2" s="104"/>
      <c r="TNP2" s="103"/>
      <c r="TNQ2" s="104"/>
      <c r="TNR2" s="103"/>
      <c r="TNS2" s="104"/>
      <c r="TNT2" s="103"/>
      <c r="TNU2" s="104"/>
      <c r="TNV2" s="103"/>
      <c r="TNW2" s="104"/>
      <c r="TNX2" s="103"/>
      <c r="TNY2" s="104"/>
      <c r="TNZ2" s="103"/>
      <c r="TOA2" s="104"/>
      <c r="TOB2" s="103"/>
      <c r="TOC2" s="104"/>
      <c r="TOD2" s="103"/>
      <c r="TOE2" s="104"/>
      <c r="TOF2" s="103"/>
      <c r="TOG2" s="104"/>
      <c r="TOH2" s="103"/>
      <c r="TOI2" s="104"/>
      <c r="TOJ2" s="103"/>
      <c r="TOK2" s="104"/>
      <c r="TOL2" s="103"/>
      <c r="TOM2" s="104"/>
      <c r="TON2" s="103"/>
      <c r="TOO2" s="104"/>
      <c r="TOP2" s="103"/>
      <c r="TOQ2" s="104"/>
      <c r="TOR2" s="103"/>
      <c r="TOS2" s="104"/>
      <c r="TOT2" s="103"/>
      <c r="TOU2" s="104"/>
      <c r="TOV2" s="103"/>
      <c r="TOW2" s="104"/>
      <c r="TOX2" s="103"/>
      <c r="TOY2" s="104"/>
      <c r="TOZ2" s="103"/>
      <c r="TPA2" s="104"/>
      <c r="TPB2" s="103"/>
      <c r="TPC2" s="104"/>
      <c r="TPD2" s="103"/>
      <c r="TPE2" s="104"/>
      <c r="TPF2" s="103"/>
      <c r="TPG2" s="104"/>
      <c r="TPH2" s="103"/>
      <c r="TPI2" s="104"/>
      <c r="TPJ2" s="103"/>
      <c r="TPK2" s="104"/>
      <c r="TPL2" s="103"/>
      <c r="TPM2" s="104"/>
      <c r="TPN2" s="103"/>
      <c r="TPO2" s="104"/>
      <c r="TPP2" s="103"/>
      <c r="TPQ2" s="104"/>
      <c r="TPR2" s="103"/>
      <c r="TPS2" s="104"/>
      <c r="TPT2" s="103"/>
      <c r="TPU2" s="104"/>
      <c r="TPV2" s="103"/>
      <c r="TPW2" s="104"/>
      <c r="TPX2" s="103"/>
      <c r="TPY2" s="104"/>
      <c r="TPZ2" s="103"/>
      <c r="TQA2" s="104"/>
      <c r="TQB2" s="103"/>
      <c r="TQC2" s="104"/>
      <c r="TQD2" s="103"/>
      <c r="TQE2" s="104"/>
      <c r="TQF2" s="103"/>
      <c r="TQG2" s="104"/>
      <c r="TQH2" s="103"/>
      <c r="TQI2" s="104"/>
      <c r="TQJ2" s="103"/>
      <c r="TQK2" s="104"/>
      <c r="TQL2" s="103"/>
      <c r="TQM2" s="104"/>
      <c r="TQN2" s="103"/>
      <c r="TQO2" s="104"/>
      <c r="TQP2" s="103"/>
      <c r="TQQ2" s="104"/>
      <c r="TQR2" s="103"/>
      <c r="TQS2" s="104"/>
      <c r="TQT2" s="103"/>
      <c r="TQU2" s="104"/>
      <c r="TQV2" s="103"/>
      <c r="TQW2" s="104"/>
      <c r="TQX2" s="103"/>
      <c r="TQY2" s="104"/>
      <c r="TQZ2" s="103"/>
      <c r="TRA2" s="104"/>
      <c r="TRB2" s="103"/>
      <c r="TRC2" s="104"/>
      <c r="TRD2" s="103"/>
      <c r="TRE2" s="104"/>
      <c r="TRF2" s="103"/>
      <c r="TRG2" s="104"/>
      <c r="TRH2" s="103"/>
      <c r="TRI2" s="104"/>
      <c r="TRJ2" s="103"/>
      <c r="TRK2" s="104"/>
      <c r="TRL2" s="103"/>
      <c r="TRM2" s="104"/>
      <c r="TRN2" s="103"/>
      <c r="TRO2" s="104"/>
      <c r="TRP2" s="103"/>
      <c r="TRQ2" s="104"/>
      <c r="TRR2" s="103"/>
      <c r="TRS2" s="104"/>
      <c r="TRT2" s="103"/>
      <c r="TRU2" s="104"/>
      <c r="TRV2" s="103"/>
      <c r="TRW2" s="104"/>
      <c r="TRX2" s="103"/>
      <c r="TRY2" s="104"/>
      <c r="TRZ2" s="103"/>
      <c r="TSA2" s="104"/>
      <c r="TSB2" s="103"/>
      <c r="TSC2" s="104"/>
      <c r="TSD2" s="103"/>
      <c r="TSE2" s="104"/>
      <c r="TSF2" s="103"/>
      <c r="TSG2" s="104"/>
      <c r="TSH2" s="103"/>
      <c r="TSI2" s="104"/>
      <c r="TSJ2" s="103"/>
      <c r="TSK2" s="104"/>
      <c r="TSL2" s="103"/>
      <c r="TSM2" s="104"/>
      <c r="TSN2" s="103"/>
      <c r="TSO2" s="104"/>
      <c r="TSP2" s="103"/>
      <c r="TSQ2" s="104"/>
      <c r="TSR2" s="103"/>
      <c r="TSS2" s="104"/>
      <c r="TST2" s="103"/>
      <c r="TSU2" s="104"/>
      <c r="TSV2" s="103"/>
      <c r="TSW2" s="104"/>
      <c r="TSX2" s="103"/>
      <c r="TSY2" s="104"/>
      <c r="TSZ2" s="103"/>
      <c r="TTA2" s="104"/>
      <c r="TTB2" s="103"/>
      <c r="TTC2" s="104"/>
      <c r="TTD2" s="103"/>
      <c r="TTE2" s="104"/>
      <c r="TTF2" s="103"/>
      <c r="TTG2" s="104"/>
      <c r="TTH2" s="103"/>
      <c r="TTI2" s="104"/>
      <c r="TTJ2" s="103"/>
      <c r="TTK2" s="104"/>
      <c r="TTL2" s="103"/>
      <c r="TTM2" s="104"/>
      <c r="TTN2" s="103"/>
      <c r="TTO2" s="104"/>
      <c r="TTP2" s="103"/>
      <c r="TTQ2" s="104"/>
      <c r="TTR2" s="103"/>
      <c r="TTS2" s="104"/>
      <c r="TTT2" s="103"/>
      <c r="TTU2" s="104"/>
      <c r="TTV2" s="103"/>
      <c r="TTW2" s="104"/>
      <c r="TTX2" s="103"/>
      <c r="TTY2" s="104"/>
      <c r="TTZ2" s="103"/>
      <c r="TUA2" s="104"/>
      <c r="TUB2" s="103"/>
      <c r="TUC2" s="104"/>
      <c r="TUD2" s="103"/>
      <c r="TUE2" s="104"/>
      <c r="TUF2" s="103"/>
      <c r="TUG2" s="104"/>
      <c r="TUH2" s="103"/>
      <c r="TUI2" s="104"/>
      <c r="TUJ2" s="103"/>
      <c r="TUK2" s="104"/>
      <c r="TUL2" s="103"/>
      <c r="TUM2" s="104"/>
      <c r="TUN2" s="103"/>
      <c r="TUO2" s="104"/>
      <c r="TUP2" s="103"/>
      <c r="TUQ2" s="104"/>
      <c r="TUR2" s="103"/>
      <c r="TUS2" s="104"/>
      <c r="TUT2" s="103"/>
      <c r="TUU2" s="104"/>
      <c r="TUV2" s="103"/>
      <c r="TUW2" s="104"/>
      <c r="TUX2" s="103"/>
      <c r="TUY2" s="104"/>
      <c r="TUZ2" s="103"/>
      <c r="TVA2" s="104"/>
      <c r="TVB2" s="103"/>
      <c r="TVC2" s="104"/>
      <c r="TVD2" s="103"/>
      <c r="TVE2" s="104"/>
      <c r="TVF2" s="103"/>
      <c r="TVG2" s="104"/>
      <c r="TVH2" s="103"/>
      <c r="TVI2" s="104"/>
      <c r="TVJ2" s="103"/>
      <c r="TVK2" s="104"/>
      <c r="TVL2" s="103"/>
      <c r="TVM2" s="104"/>
      <c r="TVN2" s="103"/>
      <c r="TVO2" s="104"/>
      <c r="TVP2" s="103"/>
      <c r="TVQ2" s="104"/>
      <c r="TVR2" s="103"/>
      <c r="TVS2" s="104"/>
      <c r="TVT2" s="103"/>
      <c r="TVU2" s="104"/>
      <c r="TVV2" s="103"/>
      <c r="TVW2" s="104"/>
      <c r="TVX2" s="103"/>
      <c r="TVY2" s="104"/>
      <c r="TVZ2" s="103"/>
      <c r="TWA2" s="104"/>
      <c r="TWB2" s="103"/>
      <c r="TWC2" s="104"/>
      <c r="TWD2" s="103"/>
      <c r="TWE2" s="104"/>
      <c r="TWF2" s="103"/>
      <c r="TWG2" s="104"/>
      <c r="TWH2" s="103"/>
      <c r="TWI2" s="104"/>
      <c r="TWJ2" s="103"/>
      <c r="TWK2" s="104"/>
      <c r="TWL2" s="103"/>
      <c r="TWM2" s="104"/>
      <c r="TWN2" s="103"/>
      <c r="TWO2" s="104"/>
      <c r="TWP2" s="103"/>
      <c r="TWQ2" s="104"/>
      <c r="TWR2" s="103"/>
      <c r="TWS2" s="104"/>
      <c r="TWT2" s="103"/>
      <c r="TWU2" s="104"/>
      <c r="TWV2" s="103"/>
      <c r="TWW2" s="104"/>
      <c r="TWX2" s="103"/>
      <c r="TWY2" s="104"/>
      <c r="TWZ2" s="103"/>
      <c r="TXA2" s="104"/>
      <c r="TXB2" s="103"/>
      <c r="TXC2" s="104"/>
      <c r="TXD2" s="103"/>
      <c r="TXE2" s="104"/>
      <c r="TXF2" s="103"/>
      <c r="TXG2" s="104"/>
      <c r="TXH2" s="103"/>
      <c r="TXI2" s="104"/>
      <c r="TXJ2" s="103"/>
      <c r="TXK2" s="104"/>
      <c r="TXL2" s="103"/>
      <c r="TXM2" s="104"/>
      <c r="TXN2" s="103"/>
      <c r="TXO2" s="104"/>
      <c r="TXP2" s="103"/>
      <c r="TXQ2" s="104"/>
      <c r="TXR2" s="103"/>
      <c r="TXS2" s="104"/>
      <c r="TXT2" s="103"/>
      <c r="TXU2" s="104"/>
      <c r="TXV2" s="103"/>
      <c r="TXW2" s="104"/>
      <c r="TXX2" s="103"/>
      <c r="TXY2" s="104"/>
      <c r="TXZ2" s="103"/>
      <c r="TYA2" s="104"/>
      <c r="TYB2" s="103"/>
      <c r="TYC2" s="104"/>
      <c r="TYD2" s="103"/>
      <c r="TYE2" s="104"/>
      <c r="TYF2" s="103"/>
      <c r="TYG2" s="104"/>
      <c r="TYH2" s="103"/>
      <c r="TYI2" s="104"/>
      <c r="TYJ2" s="103"/>
      <c r="TYK2" s="104"/>
      <c r="TYL2" s="103"/>
      <c r="TYM2" s="104"/>
      <c r="TYN2" s="103"/>
      <c r="TYO2" s="104"/>
      <c r="TYP2" s="103"/>
      <c r="TYQ2" s="104"/>
      <c r="TYR2" s="103"/>
      <c r="TYS2" s="104"/>
      <c r="TYT2" s="103"/>
      <c r="TYU2" s="104"/>
      <c r="TYV2" s="103"/>
      <c r="TYW2" s="104"/>
      <c r="TYX2" s="103"/>
      <c r="TYY2" s="104"/>
      <c r="TYZ2" s="103"/>
      <c r="TZA2" s="104"/>
      <c r="TZB2" s="103"/>
      <c r="TZC2" s="104"/>
      <c r="TZD2" s="103"/>
      <c r="TZE2" s="104"/>
      <c r="TZF2" s="103"/>
      <c r="TZG2" s="104"/>
      <c r="TZH2" s="103"/>
      <c r="TZI2" s="104"/>
      <c r="TZJ2" s="103"/>
      <c r="TZK2" s="104"/>
      <c r="TZL2" s="103"/>
      <c r="TZM2" s="104"/>
      <c r="TZN2" s="103"/>
      <c r="TZO2" s="104"/>
      <c r="TZP2" s="103"/>
      <c r="TZQ2" s="104"/>
      <c r="TZR2" s="103"/>
      <c r="TZS2" s="104"/>
      <c r="TZT2" s="103"/>
      <c r="TZU2" s="104"/>
      <c r="TZV2" s="103"/>
      <c r="TZW2" s="104"/>
      <c r="TZX2" s="103"/>
      <c r="TZY2" s="104"/>
      <c r="TZZ2" s="103"/>
      <c r="UAA2" s="104"/>
      <c r="UAB2" s="103"/>
      <c r="UAC2" s="104"/>
      <c r="UAD2" s="103"/>
      <c r="UAE2" s="104"/>
      <c r="UAF2" s="103"/>
      <c r="UAG2" s="104"/>
      <c r="UAH2" s="103"/>
      <c r="UAI2" s="104"/>
      <c r="UAJ2" s="103"/>
      <c r="UAK2" s="104"/>
      <c r="UAL2" s="103"/>
      <c r="UAM2" s="104"/>
      <c r="UAN2" s="103"/>
      <c r="UAO2" s="104"/>
      <c r="UAP2" s="103"/>
      <c r="UAQ2" s="104"/>
      <c r="UAR2" s="103"/>
      <c r="UAS2" s="104"/>
      <c r="UAT2" s="103"/>
      <c r="UAU2" s="104"/>
      <c r="UAV2" s="103"/>
      <c r="UAW2" s="104"/>
      <c r="UAX2" s="103"/>
      <c r="UAY2" s="104"/>
      <c r="UAZ2" s="103"/>
      <c r="UBA2" s="104"/>
      <c r="UBB2" s="103"/>
      <c r="UBC2" s="104"/>
      <c r="UBD2" s="103"/>
      <c r="UBE2" s="104"/>
      <c r="UBF2" s="103"/>
      <c r="UBG2" s="104"/>
      <c r="UBH2" s="103"/>
      <c r="UBI2" s="104"/>
      <c r="UBJ2" s="103"/>
      <c r="UBK2" s="104"/>
      <c r="UBL2" s="103"/>
      <c r="UBM2" s="104"/>
      <c r="UBN2" s="103"/>
      <c r="UBO2" s="104"/>
      <c r="UBP2" s="103"/>
      <c r="UBQ2" s="104"/>
      <c r="UBR2" s="103"/>
      <c r="UBS2" s="104"/>
      <c r="UBT2" s="103"/>
      <c r="UBU2" s="104"/>
      <c r="UBV2" s="103"/>
      <c r="UBW2" s="104"/>
      <c r="UBX2" s="103"/>
      <c r="UBY2" s="104"/>
      <c r="UBZ2" s="103"/>
      <c r="UCA2" s="104"/>
      <c r="UCB2" s="103"/>
      <c r="UCC2" s="104"/>
      <c r="UCD2" s="103"/>
      <c r="UCE2" s="104"/>
      <c r="UCF2" s="103"/>
      <c r="UCG2" s="104"/>
      <c r="UCH2" s="103"/>
      <c r="UCI2" s="104"/>
      <c r="UCJ2" s="103"/>
      <c r="UCK2" s="104"/>
      <c r="UCL2" s="103"/>
      <c r="UCM2" s="104"/>
      <c r="UCN2" s="103"/>
      <c r="UCO2" s="104"/>
      <c r="UCP2" s="103"/>
      <c r="UCQ2" s="104"/>
      <c r="UCR2" s="103"/>
      <c r="UCS2" s="104"/>
      <c r="UCT2" s="103"/>
      <c r="UCU2" s="104"/>
      <c r="UCV2" s="103"/>
      <c r="UCW2" s="104"/>
      <c r="UCX2" s="103"/>
      <c r="UCY2" s="104"/>
      <c r="UCZ2" s="103"/>
      <c r="UDA2" s="104"/>
      <c r="UDB2" s="103"/>
      <c r="UDC2" s="104"/>
      <c r="UDD2" s="103"/>
      <c r="UDE2" s="104"/>
      <c r="UDF2" s="103"/>
      <c r="UDG2" s="104"/>
      <c r="UDH2" s="103"/>
      <c r="UDI2" s="104"/>
      <c r="UDJ2" s="103"/>
      <c r="UDK2" s="104"/>
      <c r="UDL2" s="103"/>
      <c r="UDM2" s="104"/>
      <c r="UDN2" s="103"/>
      <c r="UDO2" s="104"/>
      <c r="UDP2" s="103"/>
      <c r="UDQ2" s="104"/>
      <c r="UDR2" s="103"/>
      <c r="UDS2" s="104"/>
      <c r="UDT2" s="103"/>
      <c r="UDU2" s="104"/>
      <c r="UDV2" s="103"/>
      <c r="UDW2" s="104"/>
      <c r="UDX2" s="103"/>
      <c r="UDY2" s="104"/>
      <c r="UDZ2" s="103"/>
      <c r="UEA2" s="104"/>
      <c r="UEB2" s="103"/>
      <c r="UEC2" s="104"/>
      <c r="UED2" s="103"/>
      <c r="UEE2" s="104"/>
      <c r="UEF2" s="103"/>
      <c r="UEG2" s="104"/>
      <c r="UEH2" s="103"/>
      <c r="UEI2" s="104"/>
      <c r="UEJ2" s="103"/>
      <c r="UEK2" s="104"/>
      <c r="UEL2" s="103"/>
      <c r="UEM2" s="104"/>
      <c r="UEN2" s="103"/>
      <c r="UEO2" s="104"/>
      <c r="UEP2" s="103"/>
      <c r="UEQ2" s="104"/>
      <c r="UER2" s="103"/>
      <c r="UES2" s="104"/>
      <c r="UET2" s="103"/>
      <c r="UEU2" s="104"/>
      <c r="UEV2" s="103"/>
      <c r="UEW2" s="104"/>
      <c r="UEX2" s="103"/>
      <c r="UEY2" s="104"/>
      <c r="UEZ2" s="103"/>
      <c r="UFA2" s="104"/>
      <c r="UFB2" s="103"/>
      <c r="UFC2" s="104"/>
      <c r="UFD2" s="103"/>
      <c r="UFE2" s="104"/>
      <c r="UFF2" s="103"/>
      <c r="UFG2" s="104"/>
      <c r="UFH2" s="103"/>
      <c r="UFI2" s="104"/>
      <c r="UFJ2" s="103"/>
      <c r="UFK2" s="104"/>
      <c r="UFL2" s="103"/>
      <c r="UFM2" s="104"/>
      <c r="UFN2" s="103"/>
      <c r="UFO2" s="104"/>
      <c r="UFP2" s="103"/>
      <c r="UFQ2" s="104"/>
      <c r="UFR2" s="103"/>
      <c r="UFS2" s="104"/>
      <c r="UFT2" s="103"/>
      <c r="UFU2" s="104"/>
      <c r="UFV2" s="103"/>
      <c r="UFW2" s="104"/>
      <c r="UFX2" s="103"/>
      <c r="UFY2" s="104"/>
      <c r="UFZ2" s="103"/>
      <c r="UGA2" s="104"/>
      <c r="UGB2" s="103"/>
      <c r="UGC2" s="104"/>
      <c r="UGD2" s="103"/>
      <c r="UGE2" s="104"/>
      <c r="UGF2" s="103"/>
      <c r="UGG2" s="104"/>
      <c r="UGH2" s="103"/>
      <c r="UGI2" s="104"/>
      <c r="UGJ2" s="103"/>
      <c r="UGK2" s="104"/>
      <c r="UGL2" s="103"/>
      <c r="UGM2" s="104"/>
      <c r="UGN2" s="103"/>
      <c r="UGO2" s="104"/>
      <c r="UGP2" s="103"/>
      <c r="UGQ2" s="104"/>
      <c r="UGR2" s="103"/>
      <c r="UGS2" s="104"/>
      <c r="UGT2" s="103"/>
      <c r="UGU2" s="104"/>
      <c r="UGV2" s="103"/>
      <c r="UGW2" s="104"/>
      <c r="UGX2" s="103"/>
      <c r="UGY2" s="104"/>
      <c r="UGZ2" s="103"/>
      <c r="UHA2" s="104"/>
      <c r="UHB2" s="103"/>
      <c r="UHC2" s="104"/>
      <c r="UHD2" s="103"/>
      <c r="UHE2" s="104"/>
      <c r="UHF2" s="103"/>
      <c r="UHG2" s="104"/>
      <c r="UHH2" s="103"/>
      <c r="UHI2" s="104"/>
      <c r="UHJ2" s="103"/>
      <c r="UHK2" s="104"/>
      <c r="UHL2" s="103"/>
      <c r="UHM2" s="104"/>
      <c r="UHN2" s="103"/>
      <c r="UHO2" s="104"/>
      <c r="UHP2" s="103"/>
      <c r="UHQ2" s="104"/>
      <c r="UHR2" s="103"/>
      <c r="UHS2" s="104"/>
      <c r="UHT2" s="103"/>
      <c r="UHU2" s="104"/>
      <c r="UHV2" s="103"/>
      <c r="UHW2" s="104"/>
      <c r="UHX2" s="103"/>
      <c r="UHY2" s="104"/>
      <c r="UHZ2" s="103"/>
      <c r="UIA2" s="104"/>
      <c r="UIB2" s="103"/>
      <c r="UIC2" s="104"/>
      <c r="UID2" s="103"/>
      <c r="UIE2" s="104"/>
      <c r="UIF2" s="103"/>
      <c r="UIG2" s="104"/>
      <c r="UIH2" s="103"/>
      <c r="UII2" s="104"/>
      <c r="UIJ2" s="103"/>
      <c r="UIK2" s="104"/>
      <c r="UIL2" s="103"/>
      <c r="UIM2" s="104"/>
      <c r="UIN2" s="103"/>
      <c r="UIO2" s="104"/>
      <c r="UIP2" s="103"/>
      <c r="UIQ2" s="104"/>
      <c r="UIR2" s="103"/>
      <c r="UIS2" s="104"/>
      <c r="UIT2" s="103"/>
      <c r="UIU2" s="104"/>
      <c r="UIV2" s="103"/>
      <c r="UIW2" s="104"/>
      <c r="UIX2" s="103"/>
      <c r="UIY2" s="104"/>
      <c r="UIZ2" s="103"/>
      <c r="UJA2" s="104"/>
      <c r="UJB2" s="103"/>
      <c r="UJC2" s="104"/>
      <c r="UJD2" s="103"/>
      <c r="UJE2" s="104"/>
      <c r="UJF2" s="103"/>
      <c r="UJG2" s="104"/>
      <c r="UJH2" s="103"/>
      <c r="UJI2" s="104"/>
      <c r="UJJ2" s="103"/>
      <c r="UJK2" s="104"/>
      <c r="UJL2" s="103"/>
      <c r="UJM2" s="104"/>
      <c r="UJN2" s="103"/>
      <c r="UJO2" s="104"/>
      <c r="UJP2" s="103"/>
      <c r="UJQ2" s="104"/>
      <c r="UJR2" s="103"/>
      <c r="UJS2" s="104"/>
      <c r="UJT2" s="103"/>
      <c r="UJU2" s="104"/>
      <c r="UJV2" s="103"/>
      <c r="UJW2" s="104"/>
      <c r="UJX2" s="103"/>
      <c r="UJY2" s="104"/>
      <c r="UJZ2" s="103"/>
      <c r="UKA2" s="104"/>
      <c r="UKB2" s="103"/>
      <c r="UKC2" s="104"/>
      <c r="UKD2" s="103"/>
      <c r="UKE2" s="104"/>
      <c r="UKF2" s="103"/>
      <c r="UKG2" s="104"/>
      <c r="UKH2" s="103"/>
      <c r="UKI2" s="104"/>
      <c r="UKJ2" s="103"/>
      <c r="UKK2" s="104"/>
      <c r="UKL2" s="103"/>
      <c r="UKM2" s="104"/>
      <c r="UKN2" s="103"/>
      <c r="UKO2" s="104"/>
      <c r="UKP2" s="103"/>
      <c r="UKQ2" s="104"/>
      <c r="UKR2" s="103"/>
      <c r="UKS2" s="104"/>
      <c r="UKT2" s="103"/>
      <c r="UKU2" s="104"/>
      <c r="UKV2" s="103"/>
      <c r="UKW2" s="104"/>
      <c r="UKX2" s="103"/>
      <c r="UKY2" s="104"/>
      <c r="UKZ2" s="103"/>
      <c r="ULA2" s="104"/>
      <c r="ULB2" s="103"/>
      <c r="ULC2" s="104"/>
      <c r="ULD2" s="103"/>
      <c r="ULE2" s="104"/>
      <c r="ULF2" s="103"/>
      <c r="ULG2" s="104"/>
      <c r="ULH2" s="103"/>
      <c r="ULI2" s="104"/>
      <c r="ULJ2" s="103"/>
      <c r="ULK2" s="104"/>
      <c r="ULL2" s="103"/>
      <c r="ULM2" s="104"/>
      <c r="ULN2" s="103"/>
      <c r="ULO2" s="104"/>
      <c r="ULP2" s="103"/>
      <c r="ULQ2" s="104"/>
      <c r="ULR2" s="103"/>
      <c r="ULS2" s="104"/>
      <c r="ULT2" s="103"/>
      <c r="ULU2" s="104"/>
      <c r="ULV2" s="103"/>
      <c r="ULW2" s="104"/>
      <c r="ULX2" s="103"/>
      <c r="ULY2" s="104"/>
      <c r="ULZ2" s="103"/>
      <c r="UMA2" s="104"/>
      <c r="UMB2" s="103"/>
      <c r="UMC2" s="104"/>
      <c r="UMD2" s="103"/>
      <c r="UME2" s="104"/>
      <c r="UMF2" s="103"/>
      <c r="UMG2" s="104"/>
      <c r="UMH2" s="103"/>
      <c r="UMI2" s="104"/>
      <c r="UMJ2" s="103"/>
      <c r="UMK2" s="104"/>
      <c r="UML2" s="103"/>
      <c r="UMM2" s="104"/>
      <c r="UMN2" s="103"/>
      <c r="UMO2" s="104"/>
      <c r="UMP2" s="103"/>
      <c r="UMQ2" s="104"/>
      <c r="UMR2" s="103"/>
      <c r="UMS2" s="104"/>
      <c r="UMT2" s="103"/>
      <c r="UMU2" s="104"/>
      <c r="UMV2" s="103"/>
      <c r="UMW2" s="104"/>
      <c r="UMX2" s="103"/>
      <c r="UMY2" s="104"/>
      <c r="UMZ2" s="103"/>
      <c r="UNA2" s="104"/>
      <c r="UNB2" s="103"/>
      <c r="UNC2" s="104"/>
      <c r="UND2" s="103"/>
      <c r="UNE2" s="104"/>
      <c r="UNF2" s="103"/>
      <c r="UNG2" s="104"/>
      <c r="UNH2" s="103"/>
      <c r="UNI2" s="104"/>
      <c r="UNJ2" s="103"/>
      <c r="UNK2" s="104"/>
      <c r="UNL2" s="103"/>
      <c r="UNM2" s="104"/>
      <c r="UNN2" s="103"/>
      <c r="UNO2" s="104"/>
      <c r="UNP2" s="103"/>
      <c r="UNQ2" s="104"/>
      <c r="UNR2" s="103"/>
      <c r="UNS2" s="104"/>
      <c r="UNT2" s="103"/>
      <c r="UNU2" s="104"/>
      <c r="UNV2" s="103"/>
      <c r="UNW2" s="104"/>
      <c r="UNX2" s="103"/>
      <c r="UNY2" s="104"/>
      <c r="UNZ2" s="103"/>
      <c r="UOA2" s="104"/>
      <c r="UOB2" s="103"/>
      <c r="UOC2" s="104"/>
      <c r="UOD2" s="103"/>
      <c r="UOE2" s="104"/>
      <c r="UOF2" s="103"/>
      <c r="UOG2" s="104"/>
      <c r="UOH2" s="103"/>
      <c r="UOI2" s="104"/>
      <c r="UOJ2" s="103"/>
      <c r="UOK2" s="104"/>
      <c r="UOL2" s="103"/>
      <c r="UOM2" s="104"/>
      <c r="UON2" s="103"/>
      <c r="UOO2" s="104"/>
      <c r="UOP2" s="103"/>
      <c r="UOQ2" s="104"/>
      <c r="UOR2" s="103"/>
      <c r="UOS2" s="104"/>
      <c r="UOT2" s="103"/>
      <c r="UOU2" s="104"/>
      <c r="UOV2" s="103"/>
      <c r="UOW2" s="104"/>
      <c r="UOX2" s="103"/>
      <c r="UOY2" s="104"/>
      <c r="UOZ2" s="103"/>
      <c r="UPA2" s="104"/>
      <c r="UPB2" s="103"/>
      <c r="UPC2" s="104"/>
      <c r="UPD2" s="103"/>
      <c r="UPE2" s="104"/>
      <c r="UPF2" s="103"/>
      <c r="UPG2" s="104"/>
      <c r="UPH2" s="103"/>
      <c r="UPI2" s="104"/>
      <c r="UPJ2" s="103"/>
      <c r="UPK2" s="104"/>
      <c r="UPL2" s="103"/>
      <c r="UPM2" s="104"/>
      <c r="UPN2" s="103"/>
      <c r="UPO2" s="104"/>
      <c r="UPP2" s="103"/>
      <c r="UPQ2" s="104"/>
      <c r="UPR2" s="103"/>
      <c r="UPS2" s="104"/>
      <c r="UPT2" s="103"/>
      <c r="UPU2" s="104"/>
      <c r="UPV2" s="103"/>
      <c r="UPW2" s="104"/>
      <c r="UPX2" s="103"/>
      <c r="UPY2" s="104"/>
      <c r="UPZ2" s="103"/>
      <c r="UQA2" s="104"/>
      <c r="UQB2" s="103"/>
      <c r="UQC2" s="104"/>
      <c r="UQD2" s="103"/>
      <c r="UQE2" s="104"/>
      <c r="UQF2" s="103"/>
      <c r="UQG2" s="104"/>
      <c r="UQH2" s="103"/>
      <c r="UQI2" s="104"/>
      <c r="UQJ2" s="103"/>
      <c r="UQK2" s="104"/>
      <c r="UQL2" s="103"/>
      <c r="UQM2" s="104"/>
      <c r="UQN2" s="103"/>
      <c r="UQO2" s="104"/>
      <c r="UQP2" s="103"/>
      <c r="UQQ2" s="104"/>
      <c r="UQR2" s="103"/>
      <c r="UQS2" s="104"/>
      <c r="UQT2" s="103"/>
      <c r="UQU2" s="104"/>
      <c r="UQV2" s="103"/>
      <c r="UQW2" s="104"/>
      <c r="UQX2" s="103"/>
      <c r="UQY2" s="104"/>
      <c r="UQZ2" s="103"/>
      <c r="URA2" s="104"/>
      <c r="URB2" s="103"/>
      <c r="URC2" s="104"/>
      <c r="URD2" s="103"/>
      <c r="URE2" s="104"/>
      <c r="URF2" s="103"/>
      <c r="URG2" s="104"/>
      <c r="URH2" s="103"/>
      <c r="URI2" s="104"/>
      <c r="URJ2" s="103"/>
      <c r="URK2" s="104"/>
      <c r="URL2" s="103"/>
      <c r="URM2" s="104"/>
      <c r="URN2" s="103"/>
      <c r="URO2" s="104"/>
      <c r="URP2" s="103"/>
      <c r="URQ2" s="104"/>
      <c r="URR2" s="103"/>
      <c r="URS2" s="104"/>
      <c r="URT2" s="103"/>
      <c r="URU2" s="104"/>
      <c r="URV2" s="103"/>
      <c r="URW2" s="104"/>
      <c r="URX2" s="103"/>
      <c r="URY2" s="104"/>
      <c r="URZ2" s="103"/>
      <c r="USA2" s="104"/>
      <c r="USB2" s="103"/>
      <c r="USC2" s="104"/>
      <c r="USD2" s="103"/>
      <c r="USE2" s="104"/>
      <c r="USF2" s="103"/>
      <c r="USG2" s="104"/>
      <c r="USH2" s="103"/>
      <c r="USI2" s="104"/>
      <c r="USJ2" s="103"/>
      <c r="USK2" s="104"/>
      <c r="USL2" s="103"/>
      <c r="USM2" s="104"/>
      <c r="USN2" s="103"/>
      <c r="USO2" s="104"/>
      <c r="USP2" s="103"/>
      <c r="USQ2" s="104"/>
      <c r="USR2" s="103"/>
      <c r="USS2" s="104"/>
      <c r="UST2" s="103"/>
      <c r="USU2" s="104"/>
      <c r="USV2" s="103"/>
      <c r="USW2" s="104"/>
      <c r="USX2" s="103"/>
      <c r="USY2" s="104"/>
      <c r="USZ2" s="103"/>
      <c r="UTA2" s="104"/>
      <c r="UTB2" s="103"/>
      <c r="UTC2" s="104"/>
      <c r="UTD2" s="103"/>
      <c r="UTE2" s="104"/>
      <c r="UTF2" s="103"/>
      <c r="UTG2" s="104"/>
      <c r="UTH2" s="103"/>
      <c r="UTI2" s="104"/>
      <c r="UTJ2" s="103"/>
      <c r="UTK2" s="104"/>
      <c r="UTL2" s="103"/>
      <c r="UTM2" s="104"/>
      <c r="UTN2" s="103"/>
      <c r="UTO2" s="104"/>
      <c r="UTP2" s="103"/>
      <c r="UTQ2" s="104"/>
      <c r="UTR2" s="103"/>
      <c r="UTS2" s="104"/>
      <c r="UTT2" s="103"/>
      <c r="UTU2" s="104"/>
      <c r="UTV2" s="103"/>
      <c r="UTW2" s="104"/>
      <c r="UTX2" s="103"/>
      <c r="UTY2" s="104"/>
      <c r="UTZ2" s="103"/>
      <c r="UUA2" s="104"/>
      <c r="UUB2" s="103"/>
      <c r="UUC2" s="104"/>
      <c r="UUD2" s="103"/>
      <c r="UUE2" s="104"/>
      <c r="UUF2" s="103"/>
      <c r="UUG2" s="104"/>
      <c r="UUH2" s="103"/>
      <c r="UUI2" s="104"/>
      <c r="UUJ2" s="103"/>
      <c r="UUK2" s="104"/>
      <c r="UUL2" s="103"/>
      <c r="UUM2" s="104"/>
      <c r="UUN2" s="103"/>
      <c r="UUO2" s="104"/>
      <c r="UUP2" s="103"/>
      <c r="UUQ2" s="104"/>
      <c r="UUR2" s="103"/>
      <c r="UUS2" s="104"/>
      <c r="UUT2" s="103"/>
      <c r="UUU2" s="104"/>
      <c r="UUV2" s="103"/>
      <c r="UUW2" s="104"/>
      <c r="UUX2" s="103"/>
      <c r="UUY2" s="104"/>
      <c r="UUZ2" s="103"/>
      <c r="UVA2" s="104"/>
      <c r="UVB2" s="103"/>
      <c r="UVC2" s="104"/>
      <c r="UVD2" s="103"/>
      <c r="UVE2" s="104"/>
      <c r="UVF2" s="103"/>
      <c r="UVG2" s="104"/>
      <c r="UVH2" s="103"/>
      <c r="UVI2" s="104"/>
      <c r="UVJ2" s="103"/>
      <c r="UVK2" s="104"/>
      <c r="UVL2" s="103"/>
      <c r="UVM2" s="104"/>
      <c r="UVN2" s="103"/>
      <c r="UVO2" s="104"/>
      <c r="UVP2" s="103"/>
      <c r="UVQ2" s="104"/>
      <c r="UVR2" s="103"/>
      <c r="UVS2" s="104"/>
      <c r="UVT2" s="103"/>
      <c r="UVU2" s="104"/>
      <c r="UVV2" s="103"/>
      <c r="UVW2" s="104"/>
      <c r="UVX2" s="103"/>
      <c r="UVY2" s="104"/>
      <c r="UVZ2" s="103"/>
      <c r="UWA2" s="104"/>
      <c r="UWB2" s="103"/>
      <c r="UWC2" s="104"/>
      <c r="UWD2" s="103"/>
      <c r="UWE2" s="104"/>
      <c r="UWF2" s="103"/>
      <c r="UWG2" s="104"/>
      <c r="UWH2" s="103"/>
      <c r="UWI2" s="104"/>
      <c r="UWJ2" s="103"/>
      <c r="UWK2" s="104"/>
      <c r="UWL2" s="103"/>
      <c r="UWM2" s="104"/>
      <c r="UWN2" s="103"/>
      <c r="UWO2" s="104"/>
      <c r="UWP2" s="103"/>
      <c r="UWQ2" s="104"/>
      <c r="UWR2" s="103"/>
      <c r="UWS2" s="104"/>
      <c r="UWT2" s="103"/>
      <c r="UWU2" s="104"/>
      <c r="UWV2" s="103"/>
      <c r="UWW2" s="104"/>
      <c r="UWX2" s="103"/>
      <c r="UWY2" s="104"/>
      <c r="UWZ2" s="103"/>
      <c r="UXA2" s="104"/>
      <c r="UXB2" s="103"/>
      <c r="UXC2" s="104"/>
      <c r="UXD2" s="103"/>
      <c r="UXE2" s="104"/>
      <c r="UXF2" s="103"/>
      <c r="UXG2" s="104"/>
      <c r="UXH2" s="103"/>
      <c r="UXI2" s="104"/>
      <c r="UXJ2" s="103"/>
      <c r="UXK2" s="104"/>
      <c r="UXL2" s="103"/>
      <c r="UXM2" s="104"/>
      <c r="UXN2" s="103"/>
      <c r="UXO2" s="104"/>
      <c r="UXP2" s="103"/>
      <c r="UXQ2" s="104"/>
      <c r="UXR2" s="103"/>
      <c r="UXS2" s="104"/>
      <c r="UXT2" s="103"/>
      <c r="UXU2" s="104"/>
      <c r="UXV2" s="103"/>
      <c r="UXW2" s="104"/>
      <c r="UXX2" s="103"/>
      <c r="UXY2" s="104"/>
      <c r="UXZ2" s="103"/>
      <c r="UYA2" s="104"/>
      <c r="UYB2" s="103"/>
      <c r="UYC2" s="104"/>
      <c r="UYD2" s="103"/>
      <c r="UYE2" s="104"/>
      <c r="UYF2" s="103"/>
      <c r="UYG2" s="104"/>
      <c r="UYH2" s="103"/>
      <c r="UYI2" s="104"/>
      <c r="UYJ2" s="103"/>
      <c r="UYK2" s="104"/>
      <c r="UYL2" s="103"/>
      <c r="UYM2" s="104"/>
      <c r="UYN2" s="103"/>
      <c r="UYO2" s="104"/>
      <c r="UYP2" s="103"/>
      <c r="UYQ2" s="104"/>
      <c r="UYR2" s="103"/>
      <c r="UYS2" s="104"/>
      <c r="UYT2" s="103"/>
      <c r="UYU2" s="104"/>
      <c r="UYV2" s="103"/>
      <c r="UYW2" s="104"/>
      <c r="UYX2" s="103"/>
      <c r="UYY2" s="104"/>
      <c r="UYZ2" s="103"/>
      <c r="UZA2" s="104"/>
      <c r="UZB2" s="103"/>
      <c r="UZC2" s="104"/>
      <c r="UZD2" s="103"/>
      <c r="UZE2" s="104"/>
      <c r="UZF2" s="103"/>
      <c r="UZG2" s="104"/>
      <c r="UZH2" s="103"/>
      <c r="UZI2" s="104"/>
      <c r="UZJ2" s="103"/>
      <c r="UZK2" s="104"/>
      <c r="UZL2" s="103"/>
      <c r="UZM2" s="104"/>
      <c r="UZN2" s="103"/>
      <c r="UZO2" s="104"/>
      <c r="UZP2" s="103"/>
      <c r="UZQ2" s="104"/>
      <c r="UZR2" s="103"/>
      <c r="UZS2" s="104"/>
      <c r="UZT2" s="103"/>
      <c r="UZU2" s="104"/>
      <c r="UZV2" s="103"/>
      <c r="UZW2" s="104"/>
      <c r="UZX2" s="103"/>
      <c r="UZY2" s="104"/>
      <c r="UZZ2" s="103"/>
      <c r="VAA2" s="104"/>
      <c r="VAB2" s="103"/>
      <c r="VAC2" s="104"/>
      <c r="VAD2" s="103"/>
      <c r="VAE2" s="104"/>
      <c r="VAF2" s="103"/>
      <c r="VAG2" s="104"/>
      <c r="VAH2" s="103"/>
      <c r="VAI2" s="104"/>
      <c r="VAJ2" s="103"/>
      <c r="VAK2" s="104"/>
      <c r="VAL2" s="103"/>
      <c r="VAM2" s="104"/>
      <c r="VAN2" s="103"/>
      <c r="VAO2" s="104"/>
      <c r="VAP2" s="103"/>
      <c r="VAQ2" s="104"/>
      <c r="VAR2" s="103"/>
      <c r="VAS2" s="104"/>
      <c r="VAT2" s="103"/>
      <c r="VAU2" s="104"/>
      <c r="VAV2" s="103"/>
      <c r="VAW2" s="104"/>
      <c r="VAX2" s="103"/>
      <c r="VAY2" s="104"/>
      <c r="VAZ2" s="103"/>
      <c r="VBA2" s="104"/>
      <c r="VBB2" s="103"/>
      <c r="VBC2" s="104"/>
      <c r="VBD2" s="103"/>
      <c r="VBE2" s="104"/>
      <c r="VBF2" s="103"/>
      <c r="VBG2" s="104"/>
      <c r="VBH2" s="103"/>
      <c r="VBI2" s="104"/>
      <c r="VBJ2" s="103"/>
      <c r="VBK2" s="104"/>
      <c r="VBL2" s="103"/>
      <c r="VBM2" s="104"/>
      <c r="VBN2" s="103"/>
      <c r="VBO2" s="104"/>
      <c r="VBP2" s="103"/>
      <c r="VBQ2" s="104"/>
      <c r="VBR2" s="103"/>
      <c r="VBS2" s="104"/>
      <c r="VBT2" s="103"/>
      <c r="VBU2" s="104"/>
      <c r="VBV2" s="103"/>
      <c r="VBW2" s="104"/>
      <c r="VBX2" s="103"/>
      <c r="VBY2" s="104"/>
      <c r="VBZ2" s="103"/>
      <c r="VCA2" s="104"/>
      <c r="VCB2" s="103"/>
      <c r="VCC2" s="104"/>
      <c r="VCD2" s="103"/>
      <c r="VCE2" s="104"/>
      <c r="VCF2" s="103"/>
      <c r="VCG2" s="104"/>
      <c r="VCH2" s="103"/>
      <c r="VCI2" s="104"/>
      <c r="VCJ2" s="103"/>
      <c r="VCK2" s="104"/>
      <c r="VCL2" s="103"/>
      <c r="VCM2" s="104"/>
      <c r="VCN2" s="103"/>
      <c r="VCO2" s="104"/>
      <c r="VCP2" s="103"/>
      <c r="VCQ2" s="104"/>
      <c r="VCR2" s="103"/>
      <c r="VCS2" s="104"/>
      <c r="VCT2" s="103"/>
      <c r="VCU2" s="104"/>
      <c r="VCV2" s="103"/>
      <c r="VCW2" s="104"/>
      <c r="VCX2" s="103"/>
      <c r="VCY2" s="104"/>
      <c r="VCZ2" s="103"/>
      <c r="VDA2" s="104"/>
      <c r="VDB2" s="103"/>
      <c r="VDC2" s="104"/>
      <c r="VDD2" s="103"/>
      <c r="VDE2" s="104"/>
      <c r="VDF2" s="103"/>
      <c r="VDG2" s="104"/>
      <c r="VDH2" s="103"/>
      <c r="VDI2" s="104"/>
      <c r="VDJ2" s="103"/>
      <c r="VDK2" s="104"/>
      <c r="VDL2" s="103"/>
      <c r="VDM2" s="104"/>
      <c r="VDN2" s="103"/>
      <c r="VDO2" s="104"/>
      <c r="VDP2" s="103"/>
      <c r="VDQ2" s="104"/>
      <c r="VDR2" s="103"/>
      <c r="VDS2" s="104"/>
      <c r="VDT2" s="103"/>
      <c r="VDU2" s="104"/>
      <c r="VDV2" s="103"/>
      <c r="VDW2" s="104"/>
      <c r="VDX2" s="103"/>
      <c r="VDY2" s="104"/>
      <c r="VDZ2" s="103"/>
      <c r="VEA2" s="104"/>
      <c r="VEB2" s="103"/>
      <c r="VEC2" s="104"/>
      <c r="VED2" s="103"/>
      <c r="VEE2" s="104"/>
      <c r="VEF2" s="103"/>
      <c r="VEG2" s="104"/>
      <c r="VEH2" s="103"/>
      <c r="VEI2" s="104"/>
      <c r="VEJ2" s="103"/>
      <c r="VEK2" s="104"/>
      <c r="VEL2" s="103"/>
      <c r="VEM2" s="104"/>
      <c r="VEN2" s="103"/>
      <c r="VEO2" s="104"/>
      <c r="VEP2" s="103"/>
      <c r="VEQ2" s="104"/>
      <c r="VER2" s="103"/>
      <c r="VES2" s="104"/>
      <c r="VET2" s="103"/>
      <c r="VEU2" s="104"/>
      <c r="VEV2" s="103"/>
      <c r="VEW2" s="104"/>
      <c r="VEX2" s="103"/>
      <c r="VEY2" s="104"/>
      <c r="VEZ2" s="103"/>
      <c r="VFA2" s="104"/>
      <c r="VFB2" s="103"/>
      <c r="VFC2" s="104"/>
      <c r="VFD2" s="103"/>
      <c r="VFE2" s="104"/>
      <c r="VFF2" s="103"/>
      <c r="VFG2" s="104"/>
      <c r="VFH2" s="103"/>
      <c r="VFI2" s="104"/>
      <c r="VFJ2" s="103"/>
      <c r="VFK2" s="104"/>
      <c r="VFL2" s="103"/>
      <c r="VFM2" s="104"/>
      <c r="VFN2" s="103"/>
      <c r="VFO2" s="104"/>
      <c r="VFP2" s="103"/>
      <c r="VFQ2" s="104"/>
      <c r="VFR2" s="103"/>
      <c r="VFS2" s="104"/>
      <c r="VFT2" s="103"/>
      <c r="VFU2" s="104"/>
      <c r="VFV2" s="103"/>
      <c r="VFW2" s="104"/>
      <c r="VFX2" s="103"/>
      <c r="VFY2" s="104"/>
      <c r="VFZ2" s="103"/>
      <c r="VGA2" s="104"/>
      <c r="VGB2" s="103"/>
      <c r="VGC2" s="104"/>
      <c r="VGD2" s="103"/>
      <c r="VGE2" s="104"/>
      <c r="VGF2" s="103"/>
      <c r="VGG2" s="104"/>
      <c r="VGH2" s="103"/>
      <c r="VGI2" s="104"/>
      <c r="VGJ2" s="103"/>
      <c r="VGK2" s="104"/>
      <c r="VGL2" s="103"/>
      <c r="VGM2" s="104"/>
      <c r="VGN2" s="103"/>
      <c r="VGO2" s="104"/>
      <c r="VGP2" s="103"/>
      <c r="VGQ2" s="104"/>
      <c r="VGR2" s="103"/>
      <c r="VGS2" s="104"/>
      <c r="VGT2" s="103"/>
      <c r="VGU2" s="104"/>
      <c r="VGV2" s="103"/>
      <c r="VGW2" s="104"/>
      <c r="VGX2" s="103"/>
      <c r="VGY2" s="104"/>
      <c r="VGZ2" s="103"/>
      <c r="VHA2" s="104"/>
      <c r="VHB2" s="103"/>
      <c r="VHC2" s="104"/>
      <c r="VHD2" s="103"/>
      <c r="VHE2" s="104"/>
      <c r="VHF2" s="103"/>
      <c r="VHG2" s="104"/>
      <c r="VHH2" s="103"/>
      <c r="VHI2" s="104"/>
      <c r="VHJ2" s="103"/>
      <c r="VHK2" s="104"/>
      <c r="VHL2" s="103"/>
      <c r="VHM2" s="104"/>
      <c r="VHN2" s="103"/>
      <c r="VHO2" s="104"/>
      <c r="VHP2" s="103"/>
      <c r="VHQ2" s="104"/>
      <c r="VHR2" s="103"/>
      <c r="VHS2" s="104"/>
      <c r="VHT2" s="103"/>
      <c r="VHU2" s="104"/>
      <c r="VHV2" s="103"/>
      <c r="VHW2" s="104"/>
      <c r="VHX2" s="103"/>
      <c r="VHY2" s="104"/>
      <c r="VHZ2" s="103"/>
      <c r="VIA2" s="104"/>
      <c r="VIB2" s="103"/>
      <c r="VIC2" s="104"/>
      <c r="VID2" s="103"/>
      <c r="VIE2" s="104"/>
      <c r="VIF2" s="103"/>
      <c r="VIG2" s="104"/>
      <c r="VIH2" s="103"/>
      <c r="VII2" s="104"/>
      <c r="VIJ2" s="103"/>
      <c r="VIK2" s="104"/>
      <c r="VIL2" s="103"/>
      <c r="VIM2" s="104"/>
      <c r="VIN2" s="103"/>
      <c r="VIO2" s="104"/>
      <c r="VIP2" s="103"/>
      <c r="VIQ2" s="104"/>
      <c r="VIR2" s="103"/>
      <c r="VIS2" s="104"/>
      <c r="VIT2" s="103"/>
      <c r="VIU2" s="104"/>
      <c r="VIV2" s="103"/>
      <c r="VIW2" s="104"/>
      <c r="VIX2" s="103"/>
      <c r="VIY2" s="104"/>
      <c r="VIZ2" s="103"/>
      <c r="VJA2" s="104"/>
      <c r="VJB2" s="103"/>
      <c r="VJC2" s="104"/>
      <c r="VJD2" s="103"/>
      <c r="VJE2" s="104"/>
      <c r="VJF2" s="103"/>
      <c r="VJG2" s="104"/>
      <c r="VJH2" s="103"/>
      <c r="VJI2" s="104"/>
      <c r="VJJ2" s="103"/>
      <c r="VJK2" s="104"/>
      <c r="VJL2" s="103"/>
      <c r="VJM2" s="104"/>
      <c r="VJN2" s="103"/>
      <c r="VJO2" s="104"/>
      <c r="VJP2" s="103"/>
      <c r="VJQ2" s="104"/>
      <c r="VJR2" s="103"/>
      <c r="VJS2" s="104"/>
      <c r="VJT2" s="103"/>
      <c r="VJU2" s="104"/>
      <c r="VJV2" s="103"/>
      <c r="VJW2" s="104"/>
      <c r="VJX2" s="103"/>
      <c r="VJY2" s="104"/>
      <c r="VJZ2" s="103"/>
      <c r="VKA2" s="104"/>
      <c r="VKB2" s="103"/>
      <c r="VKC2" s="104"/>
      <c r="VKD2" s="103"/>
      <c r="VKE2" s="104"/>
      <c r="VKF2" s="103"/>
      <c r="VKG2" s="104"/>
      <c r="VKH2" s="103"/>
      <c r="VKI2" s="104"/>
      <c r="VKJ2" s="103"/>
      <c r="VKK2" s="104"/>
      <c r="VKL2" s="103"/>
      <c r="VKM2" s="104"/>
      <c r="VKN2" s="103"/>
      <c r="VKO2" s="104"/>
      <c r="VKP2" s="103"/>
      <c r="VKQ2" s="104"/>
      <c r="VKR2" s="103"/>
      <c r="VKS2" s="104"/>
      <c r="VKT2" s="103"/>
      <c r="VKU2" s="104"/>
      <c r="VKV2" s="103"/>
      <c r="VKW2" s="104"/>
      <c r="VKX2" s="103"/>
      <c r="VKY2" s="104"/>
      <c r="VKZ2" s="103"/>
      <c r="VLA2" s="104"/>
      <c r="VLB2" s="103"/>
      <c r="VLC2" s="104"/>
      <c r="VLD2" s="103"/>
      <c r="VLE2" s="104"/>
      <c r="VLF2" s="103"/>
      <c r="VLG2" s="104"/>
      <c r="VLH2" s="103"/>
      <c r="VLI2" s="104"/>
      <c r="VLJ2" s="103"/>
      <c r="VLK2" s="104"/>
      <c r="VLL2" s="103"/>
      <c r="VLM2" s="104"/>
      <c r="VLN2" s="103"/>
      <c r="VLO2" s="104"/>
      <c r="VLP2" s="103"/>
      <c r="VLQ2" s="104"/>
      <c r="VLR2" s="103"/>
      <c r="VLS2" s="104"/>
      <c r="VLT2" s="103"/>
      <c r="VLU2" s="104"/>
      <c r="VLV2" s="103"/>
      <c r="VLW2" s="104"/>
      <c r="VLX2" s="103"/>
      <c r="VLY2" s="104"/>
      <c r="VLZ2" s="103"/>
      <c r="VMA2" s="104"/>
      <c r="VMB2" s="103"/>
      <c r="VMC2" s="104"/>
      <c r="VMD2" s="103"/>
      <c r="VME2" s="104"/>
      <c r="VMF2" s="103"/>
      <c r="VMG2" s="104"/>
      <c r="VMH2" s="103"/>
      <c r="VMI2" s="104"/>
      <c r="VMJ2" s="103"/>
      <c r="VMK2" s="104"/>
      <c r="VML2" s="103"/>
      <c r="VMM2" s="104"/>
      <c r="VMN2" s="103"/>
      <c r="VMO2" s="104"/>
      <c r="VMP2" s="103"/>
      <c r="VMQ2" s="104"/>
      <c r="VMR2" s="103"/>
      <c r="VMS2" s="104"/>
      <c r="VMT2" s="103"/>
      <c r="VMU2" s="104"/>
      <c r="VMV2" s="103"/>
      <c r="VMW2" s="104"/>
      <c r="VMX2" s="103"/>
      <c r="VMY2" s="104"/>
      <c r="VMZ2" s="103"/>
      <c r="VNA2" s="104"/>
      <c r="VNB2" s="103"/>
      <c r="VNC2" s="104"/>
      <c r="VND2" s="103"/>
      <c r="VNE2" s="104"/>
      <c r="VNF2" s="103"/>
      <c r="VNG2" s="104"/>
      <c r="VNH2" s="103"/>
      <c r="VNI2" s="104"/>
      <c r="VNJ2" s="103"/>
      <c r="VNK2" s="104"/>
      <c r="VNL2" s="103"/>
      <c r="VNM2" s="104"/>
      <c r="VNN2" s="103"/>
      <c r="VNO2" s="104"/>
      <c r="VNP2" s="103"/>
      <c r="VNQ2" s="104"/>
      <c r="VNR2" s="103"/>
      <c r="VNS2" s="104"/>
      <c r="VNT2" s="103"/>
      <c r="VNU2" s="104"/>
      <c r="VNV2" s="103"/>
      <c r="VNW2" s="104"/>
      <c r="VNX2" s="103"/>
      <c r="VNY2" s="104"/>
      <c r="VNZ2" s="103"/>
      <c r="VOA2" s="104"/>
      <c r="VOB2" s="103"/>
      <c r="VOC2" s="104"/>
      <c r="VOD2" s="103"/>
      <c r="VOE2" s="104"/>
      <c r="VOF2" s="103"/>
      <c r="VOG2" s="104"/>
      <c r="VOH2" s="103"/>
      <c r="VOI2" s="104"/>
      <c r="VOJ2" s="103"/>
      <c r="VOK2" s="104"/>
      <c r="VOL2" s="103"/>
      <c r="VOM2" s="104"/>
      <c r="VON2" s="103"/>
      <c r="VOO2" s="104"/>
      <c r="VOP2" s="103"/>
      <c r="VOQ2" s="104"/>
      <c r="VOR2" s="103"/>
      <c r="VOS2" s="104"/>
      <c r="VOT2" s="103"/>
      <c r="VOU2" s="104"/>
      <c r="VOV2" s="103"/>
      <c r="VOW2" s="104"/>
      <c r="VOX2" s="103"/>
      <c r="VOY2" s="104"/>
      <c r="VOZ2" s="103"/>
      <c r="VPA2" s="104"/>
      <c r="VPB2" s="103"/>
      <c r="VPC2" s="104"/>
      <c r="VPD2" s="103"/>
      <c r="VPE2" s="104"/>
      <c r="VPF2" s="103"/>
      <c r="VPG2" s="104"/>
      <c r="VPH2" s="103"/>
      <c r="VPI2" s="104"/>
      <c r="VPJ2" s="103"/>
      <c r="VPK2" s="104"/>
      <c r="VPL2" s="103"/>
      <c r="VPM2" s="104"/>
      <c r="VPN2" s="103"/>
      <c r="VPO2" s="104"/>
      <c r="VPP2" s="103"/>
      <c r="VPQ2" s="104"/>
      <c r="VPR2" s="103"/>
      <c r="VPS2" s="104"/>
      <c r="VPT2" s="103"/>
      <c r="VPU2" s="104"/>
      <c r="VPV2" s="103"/>
      <c r="VPW2" s="104"/>
      <c r="VPX2" s="103"/>
      <c r="VPY2" s="104"/>
      <c r="VPZ2" s="103"/>
      <c r="VQA2" s="104"/>
      <c r="VQB2" s="103"/>
      <c r="VQC2" s="104"/>
      <c r="VQD2" s="103"/>
      <c r="VQE2" s="104"/>
      <c r="VQF2" s="103"/>
      <c r="VQG2" s="104"/>
      <c r="VQH2" s="103"/>
      <c r="VQI2" s="104"/>
      <c r="VQJ2" s="103"/>
      <c r="VQK2" s="104"/>
      <c r="VQL2" s="103"/>
      <c r="VQM2" s="104"/>
      <c r="VQN2" s="103"/>
      <c r="VQO2" s="104"/>
      <c r="VQP2" s="103"/>
      <c r="VQQ2" s="104"/>
      <c r="VQR2" s="103"/>
      <c r="VQS2" s="104"/>
      <c r="VQT2" s="103"/>
      <c r="VQU2" s="104"/>
      <c r="VQV2" s="103"/>
      <c r="VQW2" s="104"/>
      <c r="VQX2" s="103"/>
      <c r="VQY2" s="104"/>
      <c r="VQZ2" s="103"/>
      <c r="VRA2" s="104"/>
      <c r="VRB2" s="103"/>
      <c r="VRC2" s="104"/>
      <c r="VRD2" s="103"/>
      <c r="VRE2" s="104"/>
      <c r="VRF2" s="103"/>
      <c r="VRG2" s="104"/>
      <c r="VRH2" s="103"/>
      <c r="VRI2" s="104"/>
      <c r="VRJ2" s="103"/>
      <c r="VRK2" s="104"/>
      <c r="VRL2" s="103"/>
      <c r="VRM2" s="104"/>
      <c r="VRN2" s="103"/>
      <c r="VRO2" s="104"/>
      <c r="VRP2" s="103"/>
      <c r="VRQ2" s="104"/>
      <c r="VRR2" s="103"/>
      <c r="VRS2" s="104"/>
      <c r="VRT2" s="103"/>
      <c r="VRU2" s="104"/>
      <c r="VRV2" s="103"/>
      <c r="VRW2" s="104"/>
      <c r="VRX2" s="103"/>
      <c r="VRY2" s="104"/>
      <c r="VRZ2" s="103"/>
      <c r="VSA2" s="104"/>
      <c r="VSB2" s="103"/>
      <c r="VSC2" s="104"/>
      <c r="VSD2" s="103"/>
      <c r="VSE2" s="104"/>
      <c r="VSF2" s="103"/>
      <c r="VSG2" s="104"/>
      <c r="VSH2" s="103"/>
      <c r="VSI2" s="104"/>
      <c r="VSJ2" s="103"/>
      <c r="VSK2" s="104"/>
      <c r="VSL2" s="103"/>
      <c r="VSM2" s="104"/>
      <c r="VSN2" s="103"/>
      <c r="VSO2" s="104"/>
      <c r="VSP2" s="103"/>
      <c r="VSQ2" s="104"/>
      <c r="VSR2" s="103"/>
      <c r="VSS2" s="104"/>
      <c r="VST2" s="103"/>
      <c r="VSU2" s="104"/>
      <c r="VSV2" s="103"/>
      <c r="VSW2" s="104"/>
      <c r="VSX2" s="103"/>
      <c r="VSY2" s="104"/>
      <c r="VSZ2" s="103"/>
      <c r="VTA2" s="104"/>
      <c r="VTB2" s="103"/>
      <c r="VTC2" s="104"/>
      <c r="VTD2" s="103"/>
      <c r="VTE2" s="104"/>
      <c r="VTF2" s="103"/>
      <c r="VTG2" s="104"/>
      <c r="VTH2" s="103"/>
      <c r="VTI2" s="104"/>
      <c r="VTJ2" s="103"/>
      <c r="VTK2" s="104"/>
      <c r="VTL2" s="103"/>
      <c r="VTM2" s="104"/>
      <c r="VTN2" s="103"/>
      <c r="VTO2" s="104"/>
      <c r="VTP2" s="103"/>
      <c r="VTQ2" s="104"/>
      <c r="VTR2" s="103"/>
      <c r="VTS2" s="104"/>
      <c r="VTT2" s="103"/>
      <c r="VTU2" s="104"/>
      <c r="VTV2" s="103"/>
      <c r="VTW2" s="104"/>
      <c r="VTX2" s="103"/>
      <c r="VTY2" s="104"/>
      <c r="VTZ2" s="103"/>
      <c r="VUA2" s="104"/>
      <c r="VUB2" s="103"/>
      <c r="VUC2" s="104"/>
      <c r="VUD2" s="103"/>
      <c r="VUE2" s="104"/>
      <c r="VUF2" s="103"/>
      <c r="VUG2" s="104"/>
      <c r="VUH2" s="103"/>
      <c r="VUI2" s="104"/>
      <c r="VUJ2" s="103"/>
      <c r="VUK2" s="104"/>
      <c r="VUL2" s="103"/>
      <c r="VUM2" s="104"/>
      <c r="VUN2" s="103"/>
      <c r="VUO2" s="104"/>
      <c r="VUP2" s="103"/>
      <c r="VUQ2" s="104"/>
      <c r="VUR2" s="103"/>
      <c r="VUS2" s="104"/>
      <c r="VUT2" s="103"/>
      <c r="VUU2" s="104"/>
      <c r="VUV2" s="103"/>
      <c r="VUW2" s="104"/>
      <c r="VUX2" s="103"/>
      <c r="VUY2" s="104"/>
      <c r="VUZ2" s="103"/>
      <c r="VVA2" s="104"/>
      <c r="VVB2" s="103"/>
      <c r="VVC2" s="104"/>
      <c r="VVD2" s="103"/>
      <c r="VVE2" s="104"/>
      <c r="VVF2" s="103"/>
      <c r="VVG2" s="104"/>
      <c r="VVH2" s="103"/>
      <c r="VVI2" s="104"/>
      <c r="VVJ2" s="103"/>
      <c r="VVK2" s="104"/>
      <c r="VVL2" s="103"/>
      <c r="VVM2" s="104"/>
      <c r="VVN2" s="103"/>
      <c r="VVO2" s="104"/>
      <c r="VVP2" s="103"/>
      <c r="VVQ2" s="104"/>
      <c r="VVR2" s="103"/>
      <c r="VVS2" s="104"/>
      <c r="VVT2" s="103"/>
      <c r="VVU2" s="104"/>
      <c r="VVV2" s="103"/>
      <c r="VVW2" s="104"/>
      <c r="VVX2" s="103"/>
      <c r="VVY2" s="104"/>
      <c r="VVZ2" s="103"/>
      <c r="VWA2" s="104"/>
      <c r="VWB2" s="103"/>
      <c r="VWC2" s="104"/>
      <c r="VWD2" s="103"/>
      <c r="VWE2" s="104"/>
      <c r="VWF2" s="103"/>
      <c r="VWG2" s="104"/>
      <c r="VWH2" s="103"/>
      <c r="VWI2" s="104"/>
      <c r="VWJ2" s="103"/>
      <c r="VWK2" s="104"/>
      <c r="VWL2" s="103"/>
      <c r="VWM2" s="104"/>
      <c r="VWN2" s="103"/>
      <c r="VWO2" s="104"/>
      <c r="VWP2" s="103"/>
      <c r="VWQ2" s="104"/>
      <c r="VWR2" s="103"/>
      <c r="VWS2" s="104"/>
      <c r="VWT2" s="103"/>
      <c r="VWU2" s="104"/>
      <c r="VWV2" s="103"/>
      <c r="VWW2" s="104"/>
      <c r="VWX2" s="103"/>
      <c r="VWY2" s="104"/>
      <c r="VWZ2" s="103"/>
      <c r="VXA2" s="104"/>
      <c r="VXB2" s="103"/>
      <c r="VXC2" s="104"/>
      <c r="VXD2" s="103"/>
      <c r="VXE2" s="104"/>
      <c r="VXF2" s="103"/>
      <c r="VXG2" s="104"/>
      <c r="VXH2" s="103"/>
      <c r="VXI2" s="104"/>
      <c r="VXJ2" s="103"/>
      <c r="VXK2" s="104"/>
      <c r="VXL2" s="103"/>
      <c r="VXM2" s="104"/>
      <c r="VXN2" s="103"/>
      <c r="VXO2" s="104"/>
      <c r="VXP2" s="103"/>
      <c r="VXQ2" s="104"/>
      <c r="VXR2" s="103"/>
      <c r="VXS2" s="104"/>
      <c r="VXT2" s="103"/>
      <c r="VXU2" s="104"/>
      <c r="VXV2" s="103"/>
      <c r="VXW2" s="104"/>
      <c r="VXX2" s="103"/>
      <c r="VXY2" s="104"/>
      <c r="VXZ2" s="103"/>
      <c r="VYA2" s="104"/>
      <c r="VYB2" s="103"/>
      <c r="VYC2" s="104"/>
      <c r="VYD2" s="103"/>
      <c r="VYE2" s="104"/>
      <c r="VYF2" s="103"/>
      <c r="VYG2" s="104"/>
      <c r="VYH2" s="103"/>
      <c r="VYI2" s="104"/>
      <c r="VYJ2" s="103"/>
      <c r="VYK2" s="104"/>
      <c r="VYL2" s="103"/>
      <c r="VYM2" s="104"/>
      <c r="VYN2" s="103"/>
      <c r="VYO2" s="104"/>
      <c r="VYP2" s="103"/>
      <c r="VYQ2" s="104"/>
      <c r="VYR2" s="103"/>
      <c r="VYS2" s="104"/>
      <c r="VYT2" s="103"/>
      <c r="VYU2" s="104"/>
      <c r="VYV2" s="103"/>
      <c r="VYW2" s="104"/>
      <c r="VYX2" s="103"/>
      <c r="VYY2" s="104"/>
      <c r="VYZ2" s="103"/>
      <c r="VZA2" s="104"/>
      <c r="VZB2" s="103"/>
      <c r="VZC2" s="104"/>
      <c r="VZD2" s="103"/>
      <c r="VZE2" s="104"/>
      <c r="VZF2" s="103"/>
      <c r="VZG2" s="104"/>
      <c r="VZH2" s="103"/>
      <c r="VZI2" s="104"/>
      <c r="VZJ2" s="103"/>
      <c r="VZK2" s="104"/>
      <c r="VZL2" s="103"/>
      <c r="VZM2" s="104"/>
      <c r="VZN2" s="103"/>
      <c r="VZO2" s="104"/>
      <c r="VZP2" s="103"/>
      <c r="VZQ2" s="104"/>
      <c r="VZR2" s="103"/>
      <c r="VZS2" s="104"/>
      <c r="VZT2" s="103"/>
      <c r="VZU2" s="104"/>
      <c r="VZV2" s="103"/>
      <c r="VZW2" s="104"/>
      <c r="VZX2" s="103"/>
      <c r="VZY2" s="104"/>
      <c r="VZZ2" s="103"/>
      <c r="WAA2" s="104"/>
      <c r="WAB2" s="103"/>
      <c r="WAC2" s="104"/>
      <c r="WAD2" s="103"/>
      <c r="WAE2" s="104"/>
      <c r="WAF2" s="103"/>
      <c r="WAG2" s="104"/>
      <c r="WAH2" s="103"/>
      <c r="WAI2" s="104"/>
      <c r="WAJ2" s="103"/>
      <c r="WAK2" s="104"/>
      <c r="WAL2" s="103"/>
      <c r="WAM2" s="104"/>
      <c r="WAN2" s="103"/>
      <c r="WAO2" s="104"/>
      <c r="WAP2" s="103"/>
      <c r="WAQ2" s="104"/>
      <c r="WAR2" s="103"/>
      <c r="WAS2" s="104"/>
      <c r="WAT2" s="103"/>
      <c r="WAU2" s="104"/>
      <c r="WAV2" s="103"/>
      <c r="WAW2" s="104"/>
      <c r="WAX2" s="103"/>
      <c r="WAY2" s="104"/>
      <c r="WAZ2" s="103"/>
      <c r="WBA2" s="104"/>
      <c r="WBB2" s="103"/>
      <c r="WBC2" s="104"/>
      <c r="WBD2" s="103"/>
      <c r="WBE2" s="104"/>
      <c r="WBF2" s="103"/>
      <c r="WBG2" s="104"/>
      <c r="WBH2" s="103"/>
      <c r="WBI2" s="104"/>
      <c r="WBJ2" s="103"/>
      <c r="WBK2" s="104"/>
      <c r="WBL2" s="103"/>
      <c r="WBM2" s="104"/>
      <c r="WBN2" s="103"/>
      <c r="WBO2" s="104"/>
      <c r="WBP2" s="103"/>
      <c r="WBQ2" s="104"/>
      <c r="WBR2" s="103"/>
      <c r="WBS2" s="104"/>
      <c r="WBT2" s="103"/>
      <c r="WBU2" s="104"/>
      <c r="WBV2" s="103"/>
      <c r="WBW2" s="104"/>
      <c r="WBX2" s="103"/>
      <c r="WBY2" s="104"/>
      <c r="WBZ2" s="103"/>
      <c r="WCA2" s="104"/>
      <c r="WCB2" s="103"/>
      <c r="WCC2" s="104"/>
      <c r="WCD2" s="103"/>
      <c r="WCE2" s="104"/>
      <c r="WCF2" s="103"/>
      <c r="WCG2" s="104"/>
      <c r="WCH2" s="103"/>
      <c r="WCI2" s="104"/>
      <c r="WCJ2" s="103"/>
      <c r="WCK2" s="104"/>
      <c r="WCL2" s="103"/>
      <c r="WCM2" s="104"/>
      <c r="WCN2" s="103"/>
      <c r="WCO2" s="104"/>
      <c r="WCP2" s="103"/>
      <c r="WCQ2" s="104"/>
      <c r="WCR2" s="103"/>
      <c r="WCS2" s="104"/>
      <c r="WCT2" s="103"/>
      <c r="WCU2" s="104"/>
      <c r="WCV2" s="103"/>
      <c r="WCW2" s="104"/>
      <c r="WCX2" s="103"/>
      <c r="WCY2" s="104"/>
      <c r="WCZ2" s="103"/>
      <c r="WDA2" s="104"/>
      <c r="WDB2" s="103"/>
      <c r="WDC2" s="104"/>
      <c r="WDD2" s="103"/>
      <c r="WDE2" s="104"/>
      <c r="WDF2" s="103"/>
      <c r="WDG2" s="104"/>
      <c r="WDH2" s="103"/>
      <c r="WDI2" s="104"/>
      <c r="WDJ2" s="103"/>
      <c r="WDK2" s="104"/>
      <c r="WDL2" s="103"/>
      <c r="WDM2" s="104"/>
      <c r="WDN2" s="103"/>
      <c r="WDO2" s="104"/>
      <c r="WDP2" s="103"/>
      <c r="WDQ2" s="104"/>
      <c r="WDR2" s="103"/>
      <c r="WDS2" s="104"/>
      <c r="WDT2" s="103"/>
      <c r="WDU2" s="104"/>
      <c r="WDV2" s="103"/>
      <c r="WDW2" s="104"/>
      <c r="WDX2" s="103"/>
      <c r="WDY2" s="104"/>
      <c r="WDZ2" s="103"/>
      <c r="WEA2" s="104"/>
      <c r="WEB2" s="103"/>
      <c r="WEC2" s="104"/>
      <c r="WED2" s="103"/>
      <c r="WEE2" s="104"/>
      <c r="WEF2" s="103"/>
      <c r="WEG2" s="104"/>
      <c r="WEH2" s="103"/>
      <c r="WEI2" s="104"/>
      <c r="WEJ2" s="103"/>
      <c r="WEK2" s="104"/>
      <c r="WEL2" s="103"/>
      <c r="WEM2" s="104"/>
      <c r="WEN2" s="103"/>
      <c r="WEO2" s="104"/>
      <c r="WEP2" s="103"/>
      <c r="WEQ2" s="104"/>
      <c r="WER2" s="103"/>
      <c r="WES2" s="104"/>
      <c r="WET2" s="103"/>
      <c r="WEU2" s="104"/>
      <c r="WEV2" s="103"/>
      <c r="WEW2" s="104"/>
      <c r="WEX2" s="103"/>
      <c r="WEY2" s="104"/>
      <c r="WEZ2" s="103"/>
      <c r="WFA2" s="104"/>
      <c r="WFB2" s="103"/>
      <c r="WFC2" s="104"/>
      <c r="WFD2" s="103"/>
      <c r="WFE2" s="104"/>
      <c r="WFF2" s="103"/>
      <c r="WFG2" s="104"/>
      <c r="WFH2" s="103"/>
      <c r="WFI2" s="104"/>
      <c r="WFJ2" s="103"/>
      <c r="WFK2" s="104"/>
      <c r="WFL2" s="103"/>
      <c r="WFM2" s="104"/>
      <c r="WFN2" s="103"/>
      <c r="WFO2" s="104"/>
      <c r="WFP2" s="103"/>
      <c r="WFQ2" s="104"/>
      <c r="WFR2" s="103"/>
      <c r="WFS2" s="104"/>
      <c r="WFT2" s="103"/>
      <c r="WFU2" s="104"/>
      <c r="WFV2" s="103"/>
      <c r="WFW2" s="104"/>
      <c r="WFX2" s="103"/>
      <c r="WFY2" s="104"/>
      <c r="WFZ2" s="103"/>
      <c r="WGA2" s="104"/>
      <c r="WGB2" s="103"/>
      <c r="WGC2" s="104"/>
      <c r="WGD2" s="103"/>
      <c r="WGE2" s="104"/>
      <c r="WGF2" s="103"/>
      <c r="WGG2" s="104"/>
      <c r="WGH2" s="103"/>
      <c r="WGI2" s="104"/>
      <c r="WGJ2" s="103"/>
      <c r="WGK2" s="104"/>
      <c r="WGL2" s="103"/>
      <c r="WGM2" s="104"/>
      <c r="WGN2" s="103"/>
      <c r="WGO2" s="104"/>
      <c r="WGP2" s="103"/>
      <c r="WGQ2" s="104"/>
      <c r="WGR2" s="103"/>
      <c r="WGS2" s="104"/>
      <c r="WGT2" s="103"/>
      <c r="WGU2" s="104"/>
      <c r="WGV2" s="103"/>
      <c r="WGW2" s="104"/>
      <c r="WGX2" s="103"/>
      <c r="WGY2" s="104"/>
      <c r="WGZ2" s="103"/>
      <c r="WHA2" s="104"/>
      <c r="WHB2" s="103"/>
      <c r="WHC2" s="104"/>
      <c r="WHD2" s="103"/>
      <c r="WHE2" s="104"/>
      <c r="WHF2" s="103"/>
      <c r="WHG2" s="104"/>
      <c r="WHH2" s="103"/>
      <c r="WHI2" s="104"/>
      <c r="WHJ2" s="103"/>
      <c r="WHK2" s="104"/>
      <c r="WHL2" s="103"/>
      <c r="WHM2" s="104"/>
      <c r="WHN2" s="103"/>
      <c r="WHO2" s="104"/>
      <c r="WHP2" s="103"/>
      <c r="WHQ2" s="104"/>
      <c r="WHR2" s="103"/>
      <c r="WHS2" s="104"/>
      <c r="WHT2" s="103"/>
      <c r="WHU2" s="104"/>
      <c r="WHV2" s="103"/>
      <c r="WHW2" s="104"/>
      <c r="WHX2" s="103"/>
      <c r="WHY2" s="104"/>
      <c r="WHZ2" s="103"/>
      <c r="WIA2" s="104"/>
      <c r="WIB2" s="103"/>
      <c r="WIC2" s="104"/>
      <c r="WID2" s="103"/>
      <c r="WIE2" s="104"/>
      <c r="WIF2" s="103"/>
      <c r="WIG2" s="104"/>
      <c r="WIH2" s="103"/>
      <c r="WII2" s="104"/>
      <c r="WIJ2" s="103"/>
      <c r="WIK2" s="104"/>
      <c r="WIL2" s="103"/>
      <c r="WIM2" s="104"/>
      <c r="WIN2" s="103"/>
      <c r="WIO2" s="104"/>
      <c r="WIP2" s="103"/>
      <c r="WIQ2" s="104"/>
      <c r="WIR2" s="103"/>
      <c r="WIS2" s="104"/>
      <c r="WIT2" s="103"/>
      <c r="WIU2" s="104"/>
      <c r="WIV2" s="103"/>
      <c r="WIW2" s="104"/>
      <c r="WIX2" s="103"/>
      <c r="WIY2" s="104"/>
      <c r="WIZ2" s="103"/>
      <c r="WJA2" s="104"/>
      <c r="WJB2" s="103"/>
      <c r="WJC2" s="104"/>
      <c r="WJD2" s="103"/>
      <c r="WJE2" s="104"/>
      <c r="WJF2" s="103"/>
      <c r="WJG2" s="104"/>
      <c r="WJH2" s="103"/>
      <c r="WJI2" s="104"/>
      <c r="WJJ2" s="103"/>
      <c r="WJK2" s="104"/>
      <c r="WJL2" s="103"/>
      <c r="WJM2" s="104"/>
      <c r="WJN2" s="103"/>
      <c r="WJO2" s="104"/>
      <c r="WJP2" s="103"/>
      <c r="WJQ2" s="104"/>
      <c r="WJR2" s="103"/>
      <c r="WJS2" s="104"/>
      <c r="WJT2" s="103"/>
      <c r="WJU2" s="104"/>
      <c r="WJV2" s="103"/>
      <c r="WJW2" s="104"/>
      <c r="WJX2" s="103"/>
      <c r="WJY2" s="104"/>
      <c r="WJZ2" s="103"/>
      <c r="WKA2" s="104"/>
      <c r="WKB2" s="103"/>
      <c r="WKC2" s="104"/>
      <c r="WKD2" s="103"/>
      <c r="WKE2" s="104"/>
      <c r="WKF2" s="103"/>
      <c r="WKG2" s="104"/>
      <c r="WKH2" s="103"/>
      <c r="WKI2" s="104"/>
      <c r="WKJ2" s="103"/>
      <c r="WKK2" s="104"/>
      <c r="WKL2" s="103"/>
      <c r="WKM2" s="104"/>
      <c r="WKN2" s="103"/>
      <c r="WKO2" s="104"/>
      <c r="WKP2" s="103"/>
      <c r="WKQ2" s="104"/>
      <c r="WKR2" s="103"/>
      <c r="WKS2" s="104"/>
      <c r="WKT2" s="103"/>
      <c r="WKU2" s="104"/>
      <c r="WKV2" s="103"/>
      <c r="WKW2" s="104"/>
      <c r="WKX2" s="103"/>
      <c r="WKY2" s="104"/>
      <c r="WKZ2" s="103"/>
      <c r="WLA2" s="104"/>
      <c r="WLB2" s="103"/>
      <c r="WLC2" s="104"/>
      <c r="WLD2" s="103"/>
      <c r="WLE2" s="104"/>
      <c r="WLF2" s="103"/>
      <c r="WLG2" s="104"/>
      <c r="WLH2" s="103"/>
      <c r="WLI2" s="104"/>
      <c r="WLJ2" s="103"/>
      <c r="WLK2" s="104"/>
      <c r="WLL2" s="103"/>
      <c r="WLM2" s="104"/>
      <c r="WLN2" s="103"/>
      <c r="WLO2" s="104"/>
      <c r="WLP2" s="103"/>
      <c r="WLQ2" s="104"/>
      <c r="WLR2" s="103"/>
      <c r="WLS2" s="104"/>
      <c r="WLT2" s="103"/>
      <c r="WLU2" s="104"/>
      <c r="WLV2" s="103"/>
      <c r="WLW2" s="104"/>
      <c r="WLX2" s="103"/>
      <c r="WLY2" s="104"/>
      <c r="WLZ2" s="103"/>
      <c r="WMA2" s="104"/>
      <c r="WMB2" s="103"/>
      <c r="WMC2" s="104"/>
      <c r="WMD2" s="103"/>
      <c r="WME2" s="104"/>
      <c r="WMF2" s="103"/>
      <c r="WMG2" s="104"/>
      <c r="WMH2" s="103"/>
      <c r="WMI2" s="104"/>
      <c r="WMJ2" s="103"/>
      <c r="WMK2" s="104"/>
      <c r="WML2" s="103"/>
      <c r="WMM2" s="104"/>
      <c r="WMN2" s="103"/>
      <c r="WMO2" s="104"/>
      <c r="WMP2" s="103"/>
      <c r="WMQ2" s="104"/>
      <c r="WMR2" s="103"/>
      <c r="WMS2" s="104"/>
      <c r="WMT2" s="103"/>
      <c r="WMU2" s="104"/>
      <c r="WMV2" s="103"/>
      <c r="WMW2" s="104"/>
      <c r="WMX2" s="103"/>
      <c r="WMY2" s="104"/>
      <c r="WMZ2" s="103"/>
      <c r="WNA2" s="104"/>
      <c r="WNB2" s="103"/>
      <c r="WNC2" s="104"/>
      <c r="WND2" s="103"/>
      <c r="WNE2" s="104"/>
      <c r="WNF2" s="103"/>
      <c r="WNG2" s="104"/>
      <c r="WNH2" s="103"/>
      <c r="WNI2" s="104"/>
      <c r="WNJ2" s="103"/>
      <c r="WNK2" s="104"/>
      <c r="WNL2" s="103"/>
      <c r="WNM2" s="104"/>
      <c r="WNN2" s="103"/>
      <c r="WNO2" s="104"/>
      <c r="WNP2" s="103"/>
      <c r="WNQ2" s="104"/>
      <c r="WNR2" s="103"/>
      <c r="WNS2" s="104"/>
      <c r="WNT2" s="103"/>
      <c r="WNU2" s="104"/>
      <c r="WNV2" s="103"/>
      <c r="WNW2" s="104"/>
      <c r="WNX2" s="103"/>
      <c r="WNY2" s="104"/>
      <c r="WNZ2" s="103"/>
      <c r="WOA2" s="104"/>
      <c r="WOB2" s="103"/>
      <c r="WOC2" s="104"/>
      <c r="WOD2" s="103"/>
      <c r="WOE2" s="104"/>
      <c r="WOF2" s="103"/>
      <c r="WOG2" s="104"/>
      <c r="WOH2" s="103"/>
      <c r="WOI2" s="104"/>
      <c r="WOJ2" s="103"/>
      <c r="WOK2" s="104"/>
      <c r="WOL2" s="103"/>
      <c r="WOM2" s="104"/>
      <c r="WON2" s="103"/>
      <c r="WOO2" s="104"/>
      <c r="WOP2" s="103"/>
      <c r="WOQ2" s="104"/>
      <c r="WOR2" s="103"/>
      <c r="WOS2" s="104"/>
      <c r="WOT2" s="103"/>
      <c r="WOU2" s="104"/>
      <c r="WOV2" s="103"/>
      <c r="WOW2" s="104"/>
      <c r="WOX2" s="103"/>
      <c r="WOY2" s="104"/>
      <c r="WOZ2" s="103"/>
      <c r="WPA2" s="104"/>
      <c r="WPB2" s="103"/>
      <c r="WPC2" s="104"/>
      <c r="WPD2" s="103"/>
      <c r="WPE2" s="104"/>
      <c r="WPF2" s="103"/>
      <c r="WPG2" s="104"/>
      <c r="WPH2" s="103"/>
      <c r="WPI2" s="104"/>
      <c r="WPJ2" s="103"/>
      <c r="WPK2" s="104"/>
      <c r="WPL2" s="103"/>
      <c r="WPM2" s="104"/>
      <c r="WPN2" s="103"/>
      <c r="WPO2" s="104"/>
      <c r="WPP2" s="103"/>
      <c r="WPQ2" s="104"/>
      <c r="WPR2" s="103"/>
      <c r="WPS2" s="104"/>
      <c r="WPT2" s="103"/>
      <c r="WPU2" s="104"/>
      <c r="WPV2" s="103"/>
      <c r="WPW2" s="104"/>
      <c r="WPX2" s="103"/>
      <c r="WPY2" s="104"/>
      <c r="WPZ2" s="103"/>
      <c r="WQA2" s="104"/>
      <c r="WQB2" s="103"/>
      <c r="WQC2" s="104"/>
      <c r="WQD2" s="103"/>
      <c r="WQE2" s="104"/>
      <c r="WQF2" s="103"/>
      <c r="WQG2" s="104"/>
      <c r="WQH2" s="103"/>
      <c r="WQI2" s="104"/>
      <c r="WQJ2" s="103"/>
      <c r="WQK2" s="104"/>
      <c r="WQL2" s="103"/>
      <c r="WQM2" s="104"/>
      <c r="WQN2" s="103"/>
      <c r="WQO2" s="104"/>
      <c r="WQP2" s="103"/>
      <c r="WQQ2" s="104"/>
      <c r="WQR2" s="103"/>
      <c r="WQS2" s="104"/>
      <c r="WQT2" s="103"/>
      <c r="WQU2" s="104"/>
      <c r="WQV2" s="103"/>
      <c r="WQW2" s="104"/>
      <c r="WQX2" s="103"/>
      <c r="WQY2" s="104"/>
      <c r="WQZ2" s="103"/>
      <c r="WRA2" s="104"/>
      <c r="WRB2" s="103"/>
      <c r="WRC2" s="104"/>
      <c r="WRD2" s="103"/>
      <c r="WRE2" s="104"/>
      <c r="WRF2" s="103"/>
      <c r="WRG2" s="104"/>
      <c r="WRH2" s="103"/>
      <c r="WRI2" s="104"/>
      <c r="WRJ2" s="103"/>
      <c r="WRK2" s="104"/>
      <c r="WRL2" s="103"/>
      <c r="WRM2" s="104"/>
      <c r="WRN2" s="103"/>
      <c r="WRO2" s="104"/>
      <c r="WRP2" s="103"/>
      <c r="WRQ2" s="104"/>
      <c r="WRR2" s="103"/>
      <c r="WRS2" s="104"/>
      <c r="WRT2" s="103"/>
      <c r="WRU2" s="104"/>
      <c r="WRV2" s="103"/>
      <c r="WRW2" s="104"/>
      <c r="WRX2" s="103"/>
      <c r="WRY2" s="104"/>
      <c r="WRZ2" s="103"/>
      <c r="WSA2" s="104"/>
      <c r="WSB2" s="103"/>
      <c r="WSC2" s="104"/>
      <c r="WSD2" s="103"/>
      <c r="WSE2" s="104"/>
      <c r="WSF2" s="103"/>
      <c r="WSG2" s="104"/>
      <c r="WSH2" s="103"/>
      <c r="WSI2" s="104"/>
      <c r="WSJ2" s="103"/>
      <c r="WSK2" s="104"/>
      <c r="WSL2" s="103"/>
      <c r="WSM2" s="104"/>
      <c r="WSN2" s="103"/>
      <c r="WSO2" s="104"/>
      <c r="WSP2" s="103"/>
      <c r="WSQ2" s="104"/>
      <c r="WSR2" s="103"/>
      <c r="WSS2" s="104"/>
      <c r="WST2" s="103"/>
      <c r="WSU2" s="104"/>
      <c r="WSV2" s="103"/>
      <c r="WSW2" s="104"/>
      <c r="WSX2" s="103"/>
      <c r="WSY2" s="104"/>
      <c r="WSZ2" s="103"/>
      <c r="WTA2" s="104"/>
      <c r="WTB2" s="103"/>
      <c r="WTC2" s="104"/>
      <c r="WTD2" s="103"/>
      <c r="WTE2" s="104"/>
      <c r="WTF2" s="103"/>
      <c r="WTG2" s="104"/>
      <c r="WTH2" s="103"/>
      <c r="WTI2" s="104"/>
      <c r="WTJ2" s="103"/>
      <c r="WTK2" s="104"/>
      <c r="WTL2" s="103"/>
      <c r="WTM2" s="104"/>
      <c r="WTN2" s="103"/>
      <c r="WTO2" s="104"/>
      <c r="WTP2" s="103"/>
      <c r="WTQ2" s="104"/>
      <c r="WTR2" s="103"/>
      <c r="WTS2" s="104"/>
      <c r="WTT2" s="103"/>
      <c r="WTU2" s="104"/>
      <c r="WTV2" s="103"/>
      <c r="WTW2" s="104"/>
      <c r="WTX2" s="103"/>
      <c r="WTY2" s="104"/>
      <c r="WTZ2" s="103"/>
      <c r="WUA2" s="104"/>
      <c r="WUB2" s="103"/>
      <c r="WUC2" s="104"/>
      <c r="WUD2" s="103"/>
      <c r="WUE2" s="104"/>
      <c r="WUF2" s="103"/>
      <c r="WUG2" s="104"/>
      <c r="WUH2" s="103"/>
      <c r="WUI2" s="104"/>
      <c r="WUJ2" s="103"/>
      <c r="WUK2" s="104"/>
      <c r="WUL2" s="103"/>
      <c r="WUM2" s="104"/>
      <c r="WUN2" s="103"/>
      <c r="WUO2" s="104"/>
      <c r="WUP2" s="103"/>
      <c r="WUQ2" s="104"/>
      <c r="WUR2" s="103"/>
      <c r="WUS2" s="104"/>
      <c r="WUT2" s="103"/>
      <c r="WUU2" s="104"/>
      <c r="WUV2" s="103"/>
      <c r="WUW2" s="104"/>
      <c r="WUX2" s="103"/>
      <c r="WUY2" s="104"/>
      <c r="WUZ2" s="103"/>
      <c r="WVA2" s="104"/>
      <c r="WVB2" s="103"/>
      <c r="WVC2" s="104"/>
      <c r="WVD2" s="103"/>
      <c r="WVE2" s="104"/>
      <c r="WVF2" s="103"/>
      <c r="WVG2" s="104"/>
      <c r="WVH2" s="103"/>
      <c r="WVI2" s="104"/>
      <c r="WVJ2" s="103"/>
      <c r="WVK2" s="104"/>
      <c r="WVL2" s="103"/>
      <c r="WVM2" s="104"/>
      <c r="WVN2" s="103"/>
      <c r="WVO2" s="104"/>
      <c r="WVP2" s="103"/>
      <c r="WVQ2" s="104"/>
      <c r="WVR2" s="103"/>
      <c r="WVS2" s="104"/>
      <c r="WVT2" s="103"/>
      <c r="WVU2" s="104"/>
      <c r="WVV2" s="103"/>
      <c r="WVW2" s="104"/>
      <c r="WVX2" s="103"/>
      <c r="WVY2" s="104"/>
      <c r="WVZ2" s="103"/>
      <c r="WWA2" s="104"/>
      <c r="WWB2" s="103"/>
      <c r="WWC2" s="104"/>
      <c r="WWD2" s="103"/>
      <c r="WWE2" s="104"/>
      <c r="WWF2" s="103"/>
      <c r="WWG2" s="104"/>
      <c r="WWH2" s="103"/>
      <c r="WWI2" s="104"/>
      <c r="WWJ2" s="103"/>
      <c r="WWK2" s="104"/>
      <c r="WWL2" s="103"/>
      <c r="WWM2" s="104"/>
      <c r="WWN2" s="103"/>
      <c r="WWO2" s="104"/>
      <c r="WWP2" s="103"/>
      <c r="WWQ2" s="104"/>
      <c r="WWR2" s="103"/>
      <c r="WWS2" s="104"/>
      <c r="WWT2" s="103"/>
      <c r="WWU2" s="104"/>
      <c r="WWV2" s="103"/>
      <c r="WWW2" s="104"/>
      <c r="WWX2" s="103"/>
      <c r="WWY2" s="104"/>
      <c r="WWZ2" s="103"/>
      <c r="WXA2" s="104"/>
      <c r="WXB2" s="103"/>
      <c r="WXC2" s="104"/>
      <c r="WXD2" s="103"/>
      <c r="WXE2" s="104"/>
      <c r="WXF2" s="103"/>
      <c r="WXG2" s="104"/>
      <c r="WXH2" s="103"/>
      <c r="WXI2" s="104"/>
      <c r="WXJ2" s="103"/>
      <c r="WXK2" s="104"/>
      <c r="WXL2" s="103"/>
      <c r="WXM2" s="104"/>
      <c r="WXN2" s="103"/>
      <c r="WXO2" s="104"/>
      <c r="WXP2" s="103"/>
      <c r="WXQ2" s="104"/>
      <c r="WXR2" s="103"/>
      <c r="WXS2" s="104"/>
      <c r="WXT2" s="103"/>
      <c r="WXU2" s="104"/>
      <c r="WXV2" s="103"/>
      <c r="WXW2" s="104"/>
      <c r="WXX2" s="103"/>
      <c r="WXY2" s="104"/>
      <c r="WXZ2" s="103"/>
      <c r="WYA2" s="104"/>
      <c r="WYB2" s="103"/>
      <c r="WYC2" s="104"/>
      <c r="WYD2" s="103"/>
      <c r="WYE2" s="104"/>
      <c r="WYF2" s="103"/>
      <c r="WYG2" s="104"/>
      <c r="WYH2" s="103"/>
      <c r="WYI2" s="104"/>
      <c r="WYJ2" s="103"/>
      <c r="WYK2" s="104"/>
      <c r="WYL2" s="103"/>
      <c r="WYM2" s="104"/>
      <c r="WYN2" s="103"/>
      <c r="WYO2" s="104"/>
      <c r="WYP2" s="103"/>
      <c r="WYQ2" s="104"/>
      <c r="WYR2" s="103"/>
      <c r="WYS2" s="104"/>
      <c r="WYT2" s="103"/>
      <c r="WYU2" s="104"/>
      <c r="WYV2" s="103"/>
      <c r="WYW2" s="104"/>
      <c r="WYX2" s="103"/>
      <c r="WYY2" s="104"/>
      <c r="WYZ2" s="103"/>
      <c r="WZA2" s="104"/>
      <c r="WZB2" s="103"/>
      <c r="WZC2" s="104"/>
      <c r="WZD2" s="103"/>
      <c r="WZE2" s="104"/>
      <c r="WZF2" s="103"/>
      <c r="WZG2" s="104"/>
      <c r="WZH2" s="103"/>
      <c r="WZI2" s="104"/>
      <c r="WZJ2" s="103"/>
      <c r="WZK2" s="104"/>
      <c r="WZL2" s="103"/>
      <c r="WZM2" s="104"/>
      <c r="WZN2" s="103"/>
      <c r="WZO2" s="104"/>
      <c r="WZP2" s="103"/>
      <c r="WZQ2" s="104"/>
      <c r="WZR2" s="103"/>
      <c r="WZS2" s="104"/>
      <c r="WZT2" s="103"/>
      <c r="WZU2" s="104"/>
      <c r="WZV2" s="103"/>
      <c r="WZW2" s="104"/>
      <c r="WZX2" s="103"/>
      <c r="WZY2" s="104"/>
      <c r="WZZ2" s="103"/>
      <c r="XAA2" s="104"/>
      <c r="XAB2" s="103"/>
      <c r="XAC2" s="104"/>
      <c r="XAD2" s="103"/>
      <c r="XAE2" s="104"/>
      <c r="XAF2" s="103"/>
      <c r="XAG2" s="104"/>
      <c r="XAH2" s="103"/>
      <c r="XAI2" s="104"/>
      <c r="XAJ2" s="103"/>
      <c r="XAK2" s="104"/>
      <c r="XAL2" s="103"/>
      <c r="XAM2" s="104"/>
      <c r="XAN2" s="103"/>
      <c r="XAO2" s="104"/>
      <c r="XAP2" s="103"/>
      <c r="XAQ2" s="104"/>
      <c r="XAR2" s="103"/>
      <c r="XAS2" s="104"/>
      <c r="XAT2" s="103"/>
      <c r="XAU2" s="104"/>
      <c r="XAV2" s="103"/>
      <c r="XAW2" s="104"/>
      <c r="XAX2" s="103"/>
      <c r="XAY2" s="104"/>
      <c r="XAZ2" s="103"/>
      <c r="XBA2" s="104"/>
      <c r="XBB2" s="103"/>
      <c r="XBC2" s="104"/>
      <c r="XBD2" s="103"/>
      <c r="XBE2" s="104"/>
      <c r="XBF2" s="103"/>
      <c r="XBG2" s="104"/>
      <c r="XBH2" s="103"/>
      <c r="XBI2" s="104"/>
      <c r="XBJ2" s="103"/>
      <c r="XBK2" s="104"/>
      <c r="XBL2" s="103"/>
      <c r="XBM2" s="104"/>
      <c r="XBN2" s="103"/>
      <c r="XBO2" s="104"/>
      <c r="XBP2" s="103"/>
      <c r="XBQ2" s="104"/>
      <c r="XBR2" s="103"/>
      <c r="XBS2" s="104"/>
      <c r="XBT2" s="103"/>
      <c r="XBU2" s="104"/>
      <c r="XBV2" s="103"/>
      <c r="XBW2" s="104"/>
      <c r="XBX2" s="103"/>
      <c r="XBY2" s="104"/>
      <c r="XBZ2" s="103"/>
      <c r="XCA2" s="104"/>
      <c r="XCB2" s="103"/>
      <c r="XCC2" s="104"/>
      <c r="XCD2" s="103"/>
      <c r="XCE2" s="104"/>
      <c r="XCF2" s="103"/>
      <c r="XCG2" s="104"/>
      <c r="XCH2" s="103"/>
      <c r="XCI2" s="104"/>
      <c r="XCJ2" s="103"/>
      <c r="XCK2" s="104"/>
      <c r="XCL2" s="103"/>
      <c r="XCM2" s="104"/>
      <c r="XCN2" s="103"/>
      <c r="XCO2" s="104"/>
      <c r="XCP2" s="103"/>
      <c r="XCQ2" s="104"/>
      <c r="XCR2" s="103"/>
      <c r="XCS2" s="104"/>
      <c r="XCT2" s="103"/>
      <c r="XCU2" s="104"/>
      <c r="XCV2" s="103"/>
      <c r="XCW2" s="104"/>
      <c r="XCX2" s="103"/>
      <c r="XCY2" s="104"/>
      <c r="XCZ2" s="103"/>
      <c r="XDA2" s="104"/>
      <c r="XDB2" s="103"/>
      <c r="XDC2" s="104"/>
      <c r="XDD2" s="103"/>
      <c r="XDE2" s="104"/>
      <c r="XDF2" s="103"/>
      <c r="XDG2" s="104"/>
      <c r="XDH2" s="103"/>
      <c r="XDI2" s="104"/>
      <c r="XDJ2" s="103"/>
      <c r="XDK2" s="104"/>
      <c r="XDL2" s="103"/>
      <c r="XDM2" s="104"/>
      <c r="XDN2" s="103"/>
      <c r="XDO2" s="104"/>
      <c r="XDP2" s="103"/>
      <c r="XDQ2" s="104"/>
      <c r="XDR2" s="103"/>
      <c r="XDS2" s="104"/>
      <c r="XDT2" s="103"/>
      <c r="XDU2" s="104"/>
      <c r="XDV2" s="103"/>
      <c r="XDW2" s="104"/>
      <c r="XDX2" s="103"/>
      <c r="XDY2" s="104"/>
      <c r="XDZ2" s="103"/>
      <c r="XEA2" s="104"/>
      <c r="XEB2" s="103"/>
      <c r="XEC2" s="104"/>
      <c r="XED2" s="103"/>
      <c r="XEE2" s="104"/>
      <c r="XEF2" s="103"/>
      <c r="XEG2" s="104"/>
      <c r="XEH2" s="103"/>
      <c r="XEI2" s="104"/>
      <c r="XEJ2" s="103"/>
      <c r="XEK2" s="104"/>
      <c r="XEL2" s="103"/>
      <c r="XEM2" s="104"/>
      <c r="XEN2" s="103"/>
      <c r="XEO2" s="104"/>
      <c r="XEP2" s="103"/>
      <c r="XEQ2" s="104"/>
      <c r="XER2" s="103"/>
      <c r="XES2" s="104"/>
      <c r="XET2" s="103"/>
      <c r="XEU2" s="104"/>
      <c r="XEV2" s="103"/>
      <c r="XEW2" s="104"/>
      <c r="XEX2" s="103"/>
      <c r="XEY2" s="104"/>
      <c r="XEZ2" s="103"/>
      <c r="XFA2" s="104"/>
      <c r="XFB2" s="103"/>
      <c r="XFC2" s="104"/>
    </row>
    <row r="4" spans="1:16383" x14ac:dyDescent="0.2">
      <c r="A4" s="130" t="s">
        <v>82</v>
      </c>
      <c r="B4" s="130" t="s">
        <v>83</v>
      </c>
      <c r="C4" s="130" t="s">
        <v>84</v>
      </c>
      <c r="D4" s="130" t="s">
        <v>86</v>
      </c>
      <c r="E4" s="130" t="s">
        <v>87</v>
      </c>
      <c r="F4" s="130" t="s">
        <v>88</v>
      </c>
    </row>
    <row r="5" spans="1:16383" x14ac:dyDescent="0.2">
      <c r="A5" s="66" t="s">
        <v>91</v>
      </c>
      <c r="B5" s="129">
        <v>21200</v>
      </c>
      <c r="C5" s="66">
        <v>0</v>
      </c>
      <c r="D5" s="106">
        <v>0</v>
      </c>
      <c r="E5" s="106">
        <v>0</v>
      </c>
      <c r="F5" s="106">
        <v>0</v>
      </c>
    </row>
    <row r="6" spans="1:16383" x14ac:dyDescent="0.2">
      <c r="A6" s="66" t="s">
        <v>429</v>
      </c>
      <c r="B6" s="129">
        <v>6</v>
      </c>
      <c r="C6" s="66">
        <v>0</v>
      </c>
      <c r="D6" s="106">
        <v>0</v>
      </c>
      <c r="E6" s="106">
        <v>0</v>
      </c>
      <c r="F6" s="106">
        <v>0</v>
      </c>
    </row>
    <row r="7" spans="1:16383" x14ac:dyDescent="0.2">
      <c r="A7" s="66" t="s">
        <v>4</v>
      </c>
      <c r="B7" s="107">
        <v>21206</v>
      </c>
      <c r="C7" s="66">
        <v>0</v>
      </c>
      <c r="D7" s="106">
        <v>0</v>
      </c>
      <c r="E7" s="106">
        <v>0</v>
      </c>
      <c r="F7" s="106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6</xdr:col>
                    <xdr:colOff>1219200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8" tint="-0.499984740745262"/>
  </sheetPr>
  <dimension ref="A1:N2899"/>
  <sheetViews>
    <sheetView showGridLines="0" showZeros="0" zoomScale="85" zoomScaleNormal="85" workbookViewId="0">
      <selection activeCell="E17" sqref="E17"/>
    </sheetView>
  </sheetViews>
  <sheetFormatPr baseColWidth="10" defaultColWidth="11.42578125" defaultRowHeight="12.75" x14ac:dyDescent="0.2"/>
  <cols>
    <col min="1" max="2" width="13.140625" style="87" bestFit="1" customWidth="1"/>
    <col min="3" max="3" width="12.140625" style="87" bestFit="1" customWidth="1"/>
    <col min="4" max="4" width="13.140625" style="87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16" customWidth="1"/>
    <col min="15" max="17" width="13" customWidth="1"/>
    <col min="18" max="227" width="17.5703125" bestFit="1" customWidth="1"/>
    <col min="228" max="228" width="11.5703125" bestFit="1" customWidth="1"/>
  </cols>
  <sheetData>
    <row r="1" spans="1:11" x14ac:dyDescent="0.2">
      <c r="A1" s="132" t="s">
        <v>27</v>
      </c>
      <c r="B1" s="132" t="s">
        <v>26</v>
      </c>
      <c r="C1" s="132" t="s">
        <v>28</v>
      </c>
      <c r="D1" s="132" t="s">
        <v>89</v>
      </c>
      <c r="E1" s="132" t="s">
        <v>11</v>
      </c>
      <c r="F1" s="133" t="s">
        <v>62</v>
      </c>
    </row>
    <row r="2" spans="1:11" x14ac:dyDescent="0.2">
      <c r="A2" s="94" t="s">
        <v>90</v>
      </c>
      <c r="B2" s="94">
        <v>2001</v>
      </c>
      <c r="C2" s="95">
        <v>45827</v>
      </c>
      <c r="D2" s="131" t="s">
        <v>63</v>
      </c>
      <c r="E2" s="94">
        <v>484645</v>
      </c>
      <c r="F2" s="94">
        <v>4</v>
      </c>
      <c r="K2" s="95"/>
    </row>
    <row r="3" spans="1:11" x14ac:dyDescent="0.2">
      <c r="A3" s="94" t="s">
        <v>90</v>
      </c>
      <c r="B3" s="94">
        <v>2001</v>
      </c>
      <c r="C3" s="95">
        <v>45827</v>
      </c>
      <c r="D3" s="131" t="s">
        <v>63</v>
      </c>
      <c r="E3" s="94">
        <v>974005</v>
      </c>
      <c r="F3" s="94">
        <v>1</v>
      </c>
      <c r="K3" s="95"/>
    </row>
    <row r="4" spans="1:11" x14ac:dyDescent="0.2">
      <c r="A4" s="94" t="s">
        <v>90</v>
      </c>
      <c r="B4" s="94">
        <v>2001</v>
      </c>
      <c r="C4" s="95">
        <v>45827</v>
      </c>
      <c r="D4" s="131" t="s">
        <v>63</v>
      </c>
      <c r="E4" s="94">
        <v>973999</v>
      </c>
      <c r="F4" s="94">
        <v>1</v>
      </c>
    </row>
    <row r="5" spans="1:11" x14ac:dyDescent="0.2">
      <c r="A5" s="94" t="s">
        <v>90</v>
      </c>
      <c r="B5" s="94">
        <v>2001</v>
      </c>
      <c r="C5" s="95">
        <v>45827</v>
      </c>
      <c r="D5" s="131" t="s">
        <v>63</v>
      </c>
      <c r="E5" s="94">
        <v>974000</v>
      </c>
      <c r="F5" s="94">
        <v>1</v>
      </c>
    </row>
    <row r="6" spans="1:11" x14ac:dyDescent="0.2">
      <c r="A6" s="94" t="s">
        <v>90</v>
      </c>
      <c r="B6" s="94">
        <v>2001</v>
      </c>
      <c r="C6" s="95">
        <v>45827</v>
      </c>
      <c r="D6" s="131" t="s">
        <v>63</v>
      </c>
      <c r="E6" s="94">
        <v>974003</v>
      </c>
      <c r="F6" s="94">
        <v>1</v>
      </c>
    </row>
    <row r="7" spans="1:11" x14ac:dyDescent="0.2">
      <c r="A7" s="94" t="s">
        <v>90</v>
      </c>
      <c r="B7" s="94">
        <v>2001</v>
      </c>
      <c r="C7" s="95">
        <v>45827</v>
      </c>
      <c r="D7" s="131" t="s">
        <v>63</v>
      </c>
      <c r="E7" s="94">
        <v>974002</v>
      </c>
      <c r="F7" s="94">
        <v>2</v>
      </c>
    </row>
    <row r="8" spans="1:11" x14ac:dyDescent="0.2">
      <c r="A8" s="94" t="s">
        <v>90</v>
      </c>
      <c r="B8" s="94">
        <v>2001</v>
      </c>
      <c r="C8" s="95">
        <v>45827</v>
      </c>
      <c r="D8" s="131" t="s">
        <v>63</v>
      </c>
      <c r="E8" s="94">
        <v>396035001</v>
      </c>
      <c r="F8" s="94">
        <v>24</v>
      </c>
    </row>
    <row r="9" spans="1:11" x14ac:dyDescent="0.2">
      <c r="A9" s="94" t="s">
        <v>90</v>
      </c>
      <c r="B9" s="94">
        <v>2001</v>
      </c>
      <c r="C9" s="95">
        <v>45827</v>
      </c>
      <c r="D9" s="131" t="s">
        <v>63</v>
      </c>
      <c r="E9" s="94">
        <v>973054</v>
      </c>
      <c r="F9" s="94">
        <v>1</v>
      </c>
    </row>
    <row r="10" spans="1:11" x14ac:dyDescent="0.2">
      <c r="A10" s="94" t="s">
        <v>90</v>
      </c>
      <c r="B10" s="94">
        <v>2001</v>
      </c>
      <c r="C10" s="95">
        <v>45827</v>
      </c>
      <c r="D10" s="131" t="s">
        <v>63</v>
      </c>
      <c r="E10" s="94">
        <v>3283</v>
      </c>
      <c r="F10" s="94">
        <v>24</v>
      </c>
    </row>
    <row r="11" spans="1:11" x14ac:dyDescent="0.2">
      <c r="A11" s="94" t="s">
        <v>90</v>
      </c>
      <c r="B11" s="94">
        <v>2001</v>
      </c>
      <c r="C11" s="95">
        <v>45827</v>
      </c>
      <c r="D11" s="131" t="s">
        <v>63</v>
      </c>
      <c r="E11" s="94">
        <v>974465</v>
      </c>
      <c r="F11" s="94">
        <v>137</v>
      </c>
    </row>
    <row r="12" spans="1:11" x14ac:dyDescent="0.2">
      <c r="A12" s="94" t="s">
        <v>90</v>
      </c>
      <c r="B12" s="94">
        <v>2001</v>
      </c>
      <c r="C12" s="95">
        <v>45827</v>
      </c>
      <c r="D12" s="131" t="s">
        <v>63</v>
      </c>
      <c r="E12" s="94">
        <v>998918</v>
      </c>
      <c r="F12" s="94">
        <v>2</v>
      </c>
      <c r="H12" s="95"/>
    </row>
    <row r="13" spans="1:11" x14ac:dyDescent="0.2">
      <c r="A13" s="94" t="s">
        <v>90</v>
      </c>
      <c r="B13" s="94">
        <v>2001</v>
      </c>
      <c r="C13" s="95">
        <v>45827</v>
      </c>
      <c r="D13" s="131" t="s">
        <v>63</v>
      </c>
      <c r="E13" s="94">
        <v>733867</v>
      </c>
      <c r="F13" s="94">
        <v>2</v>
      </c>
    </row>
    <row r="14" spans="1:11" x14ac:dyDescent="0.2">
      <c r="A14" s="94" t="s">
        <v>90</v>
      </c>
      <c r="B14" s="94">
        <v>2001</v>
      </c>
      <c r="C14" s="95">
        <v>45827</v>
      </c>
      <c r="D14" s="131" t="s">
        <v>63</v>
      </c>
      <c r="E14" s="94">
        <v>4247</v>
      </c>
      <c r="F14" s="94">
        <v>9</v>
      </c>
    </row>
    <row r="15" spans="1:11" x14ac:dyDescent="0.2">
      <c r="A15" s="94" t="s">
        <v>90</v>
      </c>
      <c r="B15" s="94">
        <v>2001</v>
      </c>
      <c r="C15" s="95">
        <v>45827</v>
      </c>
      <c r="D15" s="131" t="s">
        <v>63</v>
      </c>
      <c r="E15" s="94">
        <v>342607</v>
      </c>
      <c r="F15" s="94">
        <v>17</v>
      </c>
    </row>
    <row r="16" spans="1:11" x14ac:dyDescent="0.2">
      <c r="A16" s="94" t="s">
        <v>90</v>
      </c>
      <c r="B16" s="94">
        <v>2001</v>
      </c>
      <c r="C16" s="95">
        <v>45827</v>
      </c>
      <c r="D16" s="131" t="s">
        <v>63</v>
      </c>
      <c r="E16" s="94">
        <v>56462002</v>
      </c>
      <c r="F16" s="94">
        <v>12</v>
      </c>
    </row>
    <row r="17" spans="1:6" x14ac:dyDescent="0.2">
      <c r="A17" s="94" t="s">
        <v>90</v>
      </c>
      <c r="B17" s="94">
        <v>2001</v>
      </c>
      <c r="C17" s="95">
        <v>45827</v>
      </c>
      <c r="D17" s="131" t="s">
        <v>63</v>
      </c>
      <c r="E17" s="94">
        <v>353462001</v>
      </c>
      <c r="F17" s="94">
        <v>6</v>
      </c>
    </row>
    <row r="18" spans="1:6" x14ac:dyDescent="0.2">
      <c r="A18" s="94" t="s">
        <v>90</v>
      </c>
      <c r="B18" s="94">
        <v>2001</v>
      </c>
      <c r="C18" s="95">
        <v>45827</v>
      </c>
      <c r="D18" s="131" t="s">
        <v>63</v>
      </c>
      <c r="E18" s="94">
        <v>913114</v>
      </c>
      <c r="F18" s="94">
        <v>12</v>
      </c>
    </row>
    <row r="19" spans="1:6" x14ac:dyDescent="0.2">
      <c r="A19" s="94" t="s">
        <v>90</v>
      </c>
      <c r="B19" s="94">
        <v>2001</v>
      </c>
      <c r="C19" s="95">
        <v>45827</v>
      </c>
      <c r="D19" s="131" t="s">
        <v>63</v>
      </c>
      <c r="E19" s="94">
        <v>913115</v>
      </c>
      <c r="F19" s="94">
        <v>72</v>
      </c>
    </row>
    <row r="20" spans="1:6" x14ac:dyDescent="0.2">
      <c r="A20" s="94" t="s">
        <v>90</v>
      </c>
      <c r="B20" s="94">
        <v>2001</v>
      </c>
      <c r="C20" s="95">
        <v>45827</v>
      </c>
      <c r="D20" s="131" t="s">
        <v>63</v>
      </c>
      <c r="E20" s="94">
        <v>317948</v>
      </c>
      <c r="F20" s="94">
        <v>65</v>
      </c>
    </row>
    <row r="21" spans="1:6" x14ac:dyDescent="0.2">
      <c r="A21" s="94" t="s">
        <v>90</v>
      </c>
      <c r="B21" s="94">
        <v>2001</v>
      </c>
      <c r="C21" s="95">
        <v>45827</v>
      </c>
      <c r="D21" s="131" t="s">
        <v>63</v>
      </c>
      <c r="E21" s="94">
        <v>4229</v>
      </c>
      <c r="F21" s="94">
        <v>35</v>
      </c>
    </row>
    <row r="22" spans="1:6" x14ac:dyDescent="0.2">
      <c r="A22" s="94" t="s">
        <v>90</v>
      </c>
      <c r="B22" s="94">
        <v>2001</v>
      </c>
      <c r="C22" s="95">
        <v>45827</v>
      </c>
      <c r="D22" s="131" t="s">
        <v>63</v>
      </c>
      <c r="E22" s="94">
        <v>91045</v>
      </c>
      <c r="F22" s="94">
        <v>48</v>
      </c>
    </row>
    <row r="23" spans="1:6" x14ac:dyDescent="0.2">
      <c r="A23" s="94" t="s">
        <v>90</v>
      </c>
      <c r="B23" s="94">
        <v>2001</v>
      </c>
      <c r="C23" s="95">
        <v>45827</v>
      </c>
      <c r="D23" s="131" t="s">
        <v>63</v>
      </c>
      <c r="E23" s="94">
        <v>716844</v>
      </c>
      <c r="F23" s="94">
        <v>4</v>
      </c>
    </row>
    <row r="24" spans="1:6" x14ac:dyDescent="0.2">
      <c r="A24" s="94" t="s">
        <v>90</v>
      </c>
      <c r="B24" s="94">
        <v>2001</v>
      </c>
      <c r="C24" s="95">
        <v>45827</v>
      </c>
      <c r="D24" s="131" t="s">
        <v>63</v>
      </c>
      <c r="E24" s="94">
        <v>452024</v>
      </c>
      <c r="F24" s="94">
        <v>6</v>
      </c>
    </row>
    <row r="25" spans="1:6" x14ac:dyDescent="0.2">
      <c r="A25" s="94" t="s">
        <v>90</v>
      </c>
      <c r="B25" s="94">
        <v>2001</v>
      </c>
      <c r="C25" s="95">
        <v>45827</v>
      </c>
      <c r="D25" s="131" t="s">
        <v>63</v>
      </c>
      <c r="E25" s="94">
        <v>1014461</v>
      </c>
      <c r="F25" s="94">
        <v>6</v>
      </c>
    </row>
    <row r="26" spans="1:6" x14ac:dyDescent="0.2">
      <c r="A26" s="94" t="s">
        <v>90</v>
      </c>
      <c r="B26" s="94">
        <v>2001</v>
      </c>
      <c r="C26" s="95">
        <v>45827</v>
      </c>
      <c r="D26" s="131" t="s">
        <v>63</v>
      </c>
      <c r="E26" s="94">
        <v>1021541</v>
      </c>
      <c r="F26" s="94">
        <v>3</v>
      </c>
    </row>
    <row r="27" spans="1:6" x14ac:dyDescent="0.2">
      <c r="A27" s="94" t="s">
        <v>90</v>
      </c>
      <c r="B27" s="94">
        <v>2001</v>
      </c>
      <c r="C27" s="95">
        <v>45827</v>
      </c>
      <c r="D27" s="131" t="s">
        <v>63</v>
      </c>
      <c r="E27" s="94">
        <v>396035007</v>
      </c>
      <c r="F27" s="94">
        <v>24</v>
      </c>
    </row>
    <row r="28" spans="1:6" x14ac:dyDescent="0.2">
      <c r="A28" s="94" t="s">
        <v>90</v>
      </c>
      <c r="B28" s="94">
        <v>2001</v>
      </c>
      <c r="C28" s="95">
        <v>45827</v>
      </c>
      <c r="D28" s="131" t="s">
        <v>63</v>
      </c>
      <c r="E28" s="94">
        <v>112569</v>
      </c>
      <c r="F28" s="94">
        <v>156</v>
      </c>
    </row>
    <row r="29" spans="1:6" x14ac:dyDescent="0.2">
      <c r="A29" s="94" t="s">
        <v>90</v>
      </c>
      <c r="B29" s="94">
        <v>2001</v>
      </c>
      <c r="C29" s="95">
        <v>45827</v>
      </c>
      <c r="D29" s="131" t="s">
        <v>63</v>
      </c>
      <c r="E29" s="94">
        <v>1014462</v>
      </c>
      <c r="F29" s="94">
        <v>12</v>
      </c>
    </row>
    <row r="30" spans="1:6" x14ac:dyDescent="0.2">
      <c r="A30" s="94" t="s">
        <v>90</v>
      </c>
      <c r="B30" s="94">
        <v>2001</v>
      </c>
      <c r="C30" s="95">
        <v>45827</v>
      </c>
      <c r="D30" s="131" t="s">
        <v>63</v>
      </c>
      <c r="E30" s="94">
        <v>558895</v>
      </c>
      <c r="F30" s="94">
        <v>12</v>
      </c>
    </row>
    <row r="31" spans="1:6" x14ac:dyDescent="0.2">
      <c r="A31" s="94" t="s">
        <v>90</v>
      </c>
      <c r="B31" s="94">
        <v>2001</v>
      </c>
      <c r="C31" s="95">
        <v>45827</v>
      </c>
      <c r="D31" s="131" t="s">
        <v>63</v>
      </c>
      <c r="E31" s="94">
        <v>317947</v>
      </c>
      <c r="F31" s="94">
        <v>53</v>
      </c>
    </row>
    <row r="32" spans="1:6" x14ac:dyDescent="0.2">
      <c r="A32" s="94" t="s">
        <v>90</v>
      </c>
      <c r="B32" s="94">
        <v>2001</v>
      </c>
      <c r="C32" s="95">
        <v>45827</v>
      </c>
      <c r="D32" s="131" t="s">
        <v>63</v>
      </c>
      <c r="E32" s="94">
        <v>568242</v>
      </c>
      <c r="F32" s="94">
        <v>24</v>
      </c>
    </row>
    <row r="33" spans="1:6" x14ac:dyDescent="0.2">
      <c r="A33" s="94" t="s">
        <v>90</v>
      </c>
      <c r="B33" s="94">
        <v>2001</v>
      </c>
      <c r="C33" s="95">
        <v>45827</v>
      </c>
      <c r="D33" s="131" t="s">
        <v>63</v>
      </c>
      <c r="E33" s="94">
        <v>4227</v>
      </c>
      <c r="F33" s="94">
        <v>9</v>
      </c>
    </row>
    <row r="34" spans="1:6" x14ac:dyDescent="0.2">
      <c r="A34" s="94" t="s">
        <v>90</v>
      </c>
      <c r="B34" s="94">
        <v>2001</v>
      </c>
      <c r="C34" s="95">
        <v>45827</v>
      </c>
      <c r="D34" s="131" t="s">
        <v>63</v>
      </c>
      <c r="E34" s="94">
        <v>518476003</v>
      </c>
      <c r="F34" s="94">
        <v>3</v>
      </c>
    </row>
    <row r="35" spans="1:6" x14ac:dyDescent="0.2">
      <c r="A35" s="94" t="s">
        <v>90</v>
      </c>
      <c r="B35" s="94">
        <v>2001</v>
      </c>
      <c r="C35" s="95">
        <v>45827</v>
      </c>
      <c r="D35" s="131" t="s">
        <v>63</v>
      </c>
      <c r="E35" s="94">
        <v>373212</v>
      </c>
      <c r="F35" s="94">
        <v>24</v>
      </c>
    </row>
    <row r="36" spans="1:6" x14ac:dyDescent="0.2">
      <c r="A36" s="94" t="s">
        <v>90</v>
      </c>
      <c r="B36" s="94">
        <v>2001</v>
      </c>
      <c r="C36" s="95">
        <v>45827</v>
      </c>
      <c r="D36" s="131" t="s">
        <v>63</v>
      </c>
      <c r="E36" s="94">
        <v>723876</v>
      </c>
      <c r="F36" s="94">
        <v>12</v>
      </c>
    </row>
    <row r="37" spans="1:6" x14ac:dyDescent="0.2">
      <c r="A37" s="94" t="s">
        <v>90</v>
      </c>
      <c r="B37" s="94">
        <v>2001</v>
      </c>
      <c r="C37" s="95">
        <v>45827</v>
      </c>
      <c r="D37" s="131" t="s">
        <v>63</v>
      </c>
      <c r="E37" s="94">
        <v>1031960</v>
      </c>
      <c r="F37" s="94">
        <v>30</v>
      </c>
    </row>
    <row r="38" spans="1:6" x14ac:dyDescent="0.2">
      <c r="A38" s="94" t="s">
        <v>90</v>
      </c>
      <c r="B38" s="94">
        <v>2001</v>
      </c>
      <c r="C38" s="95">
        <v>45827</v>
      </c>
      <c r="D38" s="131" t="s">
        <v>63</v>
      </c>
      <c r="E38" s="94">
        <v>21125</v>
      </c>
      <c r="F38" s="94">
        <v>6</v>
      </c>
    </row>
    <row r="39" spans="1:6" x14ac:dyDescent="0.2">
      <c r="A39" s="94" t="s">
        <v>90</v>
      </c>
      <c r="B39" s="94">
        <v>2001</v>
      </c>
      <c r="C39" s="95">
        <v>45827</v>
      </c>
      <c r="D39" s="131" t="s">
        <v>63</v>
      </c>
      <c r="E39" s="94">
        <v>975713</v>
      </c>
      <c r="F39" s="94">
        <v>2</v>
      </c>
    </row>
    <row r="40" spans="1:6" x14ac:dyDescent="0.2">
      <c r="A40" s="94" t="s">
        <v>90</v>
      </c>
      <c r="B40" s="94">
        <v>2001</v>
      </c>
      <c r="C40" s="95">
        <v>45827</v>
      </c>
      <c r="D40" s="131" t="s">
        <v>63</v>
      </c>
      <c r="E40" s="94">
        <v>932074</v>
      </c>
      <c r="F40" s="94">
        <v>20</v>
      </c>
    </row>
    <row r="41" spans="1:6" x14ac:dyDescent="0.2">
      <c r="A41" s="94" t="s">
        <v>90</v>
      </c>
      <c r="B41" s="94">
        <v>2001</v>
      </c>
      <c r="C41" s="95">
        <v>45827</v>
      </c>
      <c r="D41" s="131" t="s">
        <v>63</v>
      </c>
      <c r="E41" s="94">
        <v>51929001</v>
      </c>
      <c r="F41" s="94">
        <v>6</v>
      </c>
    </row>
    <row r="42" spans="1:6" x14ac:dyDescent="0.2">
      <c r="A42" s="94" t="s">
        <v>90</v>
      </c>
      <c r="B42" s="94">
        <v>2001</v>
      </c>
      <c r="C42" s="95">
        <v>45827</v>
      </c>
      <c r="D42" s="131" t="s">
        <v>63</v>
      </c>
      <c r="E42" s="94">
        <v>40596</v>
      </c>
      <c r="F42" s="94">
        <v>3</v>
      </c>
    </row>
    <row r="43" spans="1:6" x14ac:dyDescent="0.2">
      <c r="A43" s="94" t="s">
        <v>90</v>
      </c>
      <c r="B43" s="94">
        <v>2001</v>
      </c>
      <c r="C43" s="95">
        <v>45827</v>
      </c>
      <c r="D43" s="131" t="s">
        <v>63</v>
      </c>
      <c r="E43" s="94">
        <v>451975</v>
      </c>
      <c r="F43" s="94">
        <v>12</v>
      </c>
    </row>
    <row r="44" spans="1:6" x14ac:dyDescent="0.2">
      <c r="A44" s="94" t="s">
        <v>90</v>
      </c>
      <c r="B44" s="94">
        <v>2001</v>
      </c>
      <c r="C44" s="95">
        <v>45827</v>
      </c>
      <c r="D44" s="131" t="s">
        <v>63</v>
      </c>
      <c r="E44" s="94">
        <v>1031961</v>
      </c>
      <c r="F44" s="94">
        <v>48</v>
      </c>
    </row>
    <row r="45" spans="1:6" x14ac:dyDescent="0.2">
      <c r="A45" s="94" t="s">
        <v>90</v>
      </c>
      <c r="B45" s="94">
        <v>2001</v>
      </c>
      <c r="C45" s="95">
        <v>45827</v>
      </c>
      <c r="D45" s="131" t="s">
        <v>63</v>
      </c>
      <c r="E45" s="94">
        <v>464457</v>
      </c>
      <c r="F45" s="94">
        <v>14</v>
      </c>
    </row>
    <row r="46" spans="1:6" x14ac:dyDescent="0.2">
      <c r="A46" s="94" t="s">
        <v>90</v>
      </c>
      <c r="B46" s="94">
        <v>2001</v>
      </c>
      <c r="C46" s="95">
        <v>45827</v>
      </c>
      <c r="D46" s="131" t="s">
        <v>63</v>
      </c>
      <c r="E46" s="94">
        <v>1016133</v>
      </c>
      <c r="F46" s="94">
        <v>11</v>
      </c>
    </row>
    <row r="47" spans="1:6" x14ac:dyDescent="0.2">
      <c r="A47" s="94" t="s">
        <v>90</v>
      </c>
      <c r="B47" s="94">
        <v>2001</v>
      </c>
      <c r="C47" s="95">
        <v>45827</v>
      </c>
      <c r="D47" s="131" t="s">
        <v>63</v>
      </c>
      <c r="E47" s="94">
        <v>59505001</v>
      </c>
      <c r="F47" s="94">
        <v>11</v>
      </c>
    </row>
    <row r="48" spans="1:6" x14ac:dyDescent="0.2">
      <c r="A48" s="94" t="s">
        <v>90</v>
      </c>
      <c r="B48" s="94">
        <v>2001</v>
      </c>
      <c r="C48" s="95">
        <v>45827</v>
      </c>
      <c r="D48" s="131" t="s">
        <v>63</v>
      </c>
      <c r="E48" s="94">
        <v>727300</v>
      </c>
      <c r="F48" s="94">
        <v>12</v>
      </c>
    </row>
    <row r="49" spans="1:6" x14ac:dyDescent="0.2">
      <c r="A49" s="94" t="s">
        <v>90</v>
      </c>
      <c r="B49" s="94">
        <v>2001</v>
      </c>
      <c r="C49" s="95">
        <v>45827</v>
      </c>
      <c r="D49" s="131" t="s">
        <v>63</v>
      </c>
      <c r="E49" s="94">
        <v>913116</v>
      </c>
      <c r="F49" s="94">
        <v>66</v>
      </c>
    </row>
    <row r="50" spans="1:6" x14ac:dyDescent="0.2">
      <c r="A50" s="94" t="s">
        <v>90</v>
      </c>
      <c r="B50" s="94">
        <v>2001</v>
      </c>
      <c r="C50" s="95">
        <v>45827</v>
      </c>
      <c r="D50" s="131" t="s">
        <v>63</v>
      </c>
      <c r="E50" s="94">
        <v>998267</v>
      </c>
      <c r="F50" s="94">
        <v>30</v>
      </c>
    </row>
    <row r="51" spans="1:6" x14ac:dyDescent="0.2">
      <c r="A51" s="94" t="s">
        <v>90</v>
      </c>
      <c r="B51" s="94">
        <v>2001</v>
      </c>
      <c r="C51" s="95">
        <v>45827</v>
      </c>
      <c r="D51" s="131" t="s">
        <v>63</v>
      </c>
      <c r="E51" s="94">
        <v>735373001</v>
      </c>
      <c r="F51" s="94">
        <v>29</v>
      </c>
    </row>
    <row r="52" spans="1:6" x14ac:dyDescent="0.2">
      <c r="A52" s="94" t="s">
        <v>90</v>
      </c>
      <c r="B52" s="94">
        <v>2001</v>
      </c>
      <c r="C52" s="95">
        <v>45827</v>
      </c>
      <c r="D52" s="131" t="s">
        <v>63</v>
      </c>
      <c r="E52" s="94">
        <v>789725</v>
      </c>
      <c r="F52" s="94">
        <v>11</v>
      </c>
    </row>
    <row r="53" spans="1:6" x14ac:dyDescent="0.2">
      <c r="A53" s="94" t="s">
        <v>90</v>
      </c>
      <c r="B53" s="94">
        <v>2001</v>
      </c>
      <c r="C53" s="95">
        <v>45827</v>
      </c>
      <c r="D53" s="131" t="s">
        <v>63</v>
      </c>
      <c r="E53" s="94">
        <v>203744</v>
      </c>
      <c r="F53" s="94">
        <v>13</v>
      </c>
    </row>
    <row r="54" spans="1:6" x14ac:dyDescent="0.2">
      <c r="A54" s="94" t="s">
        <v>90</v>
      </c>
      <c r="B54" s="94">
        <v>2001</v>
      </c>
      <c r="C54" s="95">
        <v>45827</v>
      </c>
      <c r="D54" s="131" t="s">
        <v>63</v>
      </c>
      <c r="E54" s="94">
        <v>4231</v>
      </c>
      <c r="F54" s="94">
        <v>54</v>
      </c>
    </row>
    <row r="55" spans="1:6" x14ac:dyDescent="0.2">
      <c r="A55" s="94" t="s">
        <v>90</v>
      </c>
      <c r="B55" s="94">
        <v>2001</v>
      </c>
      <c r="C55" s="95">
        <v>45827</v>
      </c>
      <c r="D55" s="131" t="s">
        <v>63</v>
      </c>
      <c r="E55" s="94">
        <v>373210</v>
      </c>
      <c r="F55" s="94">
        <v>2</v>
      </c>
    </row>
    <row r="56" spans="1:6" x14ac:dyDescent="0.2">
      <c r="A56" s="94" t="s">
        <v>90</v>
      </c>
      <c r="B56" s="94">
        <v>2001</v>
      </c>
      <c r="C56" s="95">
        <v>45827</v>
      </c>
      <c r="D56" s="131" t="s">
        <v>63</v>
      </c>
      <c r="E56" s="94">
        <v>4724</v>
      </c>
      <c r="F56" s="94">
        <v>21</v>
      </c>
    </row>
    <row r="57" spans="1:6" x14ac:dyDescent="0.2">
      <c r="A57" s="94" t="s">
        <v>90</v>
      </c>
      <c r="B57" s="94">
        <v>2001</v>
      </c>
      <c r="C57" s="95">
        <v>45827</v>
      </c>
      <c r="D57" s="131" t="s">
        <v>63</v>
      </c>
      <c r="E57" s="94">
        <v>735373002</v>
      </c>
      <c r="F57" s="94">
        <v>36</v>
      </c>
    </row>
    <row r="58" spans="1:6" x14ac:dyDescent="0.2">
      <c r="A58" s="94" t="s">
        <v>90</v>
      </c>
      <c r="B58" s="94">
        <v>2001</v>
      </c>
      <c r="C58" s="95">
        <v>45827</v>
      </c>
      <c r="D58" s="131" t="s">
        <v>63</v>
      </c>
      <c r="E58" s="94">
        <v>1024536</v>
      </c>
      <c r="F58" s="94">
        <v>33</v>
      </c>
    </row>
    <row r="59" spans="1:6" x14ac:dyDescent="0.2">
      <c r="A59" s="94" t="s">
        <v>90</v>
      </c>
      <c r="B59" s="94">
        <v>2001</v>
      </c>
      <c r="C59" s="95">
        <v>45827</v>
      </c>
      <c r="D59" s="131" t="s">
        <v>63</v>
      </c>
      <c r="E59" s="94">
        <v>464456</v>
      </c>
      <c r="F59" s="94">
        <v>9</v>
      </c>
    </row>
    <row r="60" spans="1:6" x14ac:dyDescent="0.2">
      <c r="A60" s="94" t="s">
        <v>90</v>
      </c>
      <c r="B60" s="94">
        <v>2001</v>
      </c>
      <c r="C60" s="95">
        <v>45827</v>
      </c>
      <c r="D60" s="131" t="s">
        <v>63</v>
      </c>
      <c r="E60" s="94">
        <v>49463006</v>
      </c>
      <c r="F60" s="94">
        <v>15</v>
      </c>
    </row>
    <row r="61" spans="1:6" x14ac:dyDescent="0.2">
      <c r="A61" s="94" t="s">
        <v>90</v>
      </c>
      <c r="B61" s="94">
        <v>2001</v>
      </c>
      <c r="C61" s="95">
        <v>45827</v>
      </c>
      <c r="D61" s="131" t="s">
        <v>63</v>
      </c>
      <c r="E61" s="94">
        <v>954239003</v>
      </c>
      <c r="F61" s="94">
        <v>14</v>
      </c>
    </row>
    <row r="62" spans="1:6" x14ac:dyDescent="0.2">
      <c r="A62" s="94" t="s">
        <v>90</v>
      </c>
      <c r="B62" s="94">
        <v>2001</v>
      </c>
      <c r="C62" s="95">
        <v>45827</v>
      </c>
      <c r="D62" s="131" t="s">
        <v>63</v>
      </c>
      <c r="E62" s="94">
        <v>62650</v>
      </c>
      <c r="F62" s="94">
        <v>6</v>
      </c>
    </row>
    <row r="63" spans="1:6" x14ac:dyDescent="0.2">
      <c r="A63" s="94" t="s">
        <v>90</v>
      </c>
      <c r="B63" s="94">
        <v>2001</v>
      </c>
      <c r="C63" s="95">
        <v>45827</v>
      </c>
      <c r="D63" s="131" t="s">
        <v>63</v>
      </c>
      <c r="E63" s="94">
        <v>754392</v>
      </c>
      <c r="F63" s="94">
        <v>46</v>
      </c>
    </row>
    <row r="64" spans="1:6" x14ac:dyDescent="0.2">
      <c r="A64" s="94" t="s">
        <v>90</v>
      </c>
      <c r="B64" s="94">
        <v>2001</v>
      </c>
      <c r="C64" s="95">
        <v>45827</v>
      </c>
      <c r="D64" s="131" t="s">
        <v>63</v>
      </c>
      <c r="E64" s="94">
        <v>716769</v>
      </c>
      <c r="F64" s="94">
        <v>56</v>
      </c>
    </row>
    <row r="65" spans="1:6" x14ac:dyDescent="0.2">
      <c r="A65" s="94" t="s">
        <v>90</v>
      </c>
      <c r="B65" s="94">
        <v>2001</v>
      </c>
      <c r="C65" s="95">
        <v>45827</v>
      </c>
      <c r="D65" s="131" t="s">
        <v>63</v>
      </c>
      <c r="E65" s="94">
        <v>768638003</v>
      </c>
      <c r="F65" s="94">
        <v>13</v>
      </c>
    </row>
    <row r="66" spans="1:6" x14ac:dyDescent="0.2">
      <c r="A66" s="94" t="s">
        <v>90</v>
      </c>
      <c r="B66" s="94">
        <v>2001</v>
      </c>
      <c r="C66" s="95">
        <v>45827</v>
      </c>
      <c r="D66" s="131" t="s">
        <v>63</v>
      </c>
      <c r="E66" s="94">
        <v>225493</v>
      </c>
      <c r="F66" s="94">
        <v>6</v>
      </c>
    </row>
    <row r="67" spans="1:6" x14ac:dyDescent="0.2">
      <c r="A67" s="94" t="s">
        <v>90</v>
      </c>
      <c r="B67" s="94">
        <v>2001</v>
      </c>
      <c r="C67" s="95">
        <v>45827</v>
      </c>
      <c r="D67" s="131" t="s">
        <v>63</v>
      </c>
      <c r="E67" s="94">
        <v>49463001</v>
      </c>
      <c r="F67" s="94">
        <v>9</v>
      </c>
    </row>
    <row r="68" spans="1:6" x14ac:dyDescent="0.2">
      <c r="A68" s="94" t="s">
        <v>90</v>
      </c>
      <c r="B68" s="94">
        <v>2001</v>
      </c>
      <c r="C68" s="95">
        <v>45827</v>
      </c>
      <c r="D68" s="131" t="s">
        <v>63</v>
      </c>
      <c r="E68" s="94">
        <v>74982</v>
      </c>
      <c r="F68" s="94">
        <v>6</v>
      </c>
    </row>
    <row r="69" spans="1:6" x14ac:dyDescent="0.2">
      <c r="A69" s="94" t="s">
        <v>90</v>
      </c>
      <c r="B69" s="94">
        <v>2001</v>
      </c>
      <c r="C69" s="95">
        <v>45827</v>
      </c>
      <c r="D69" s="131" t="s">
        <v>63</v>
      </c>
      <c r="E69" s="94">
        <v>754391</v>
      </c>
      <c r="F69" s="94">
        <v>36</v>
      </c>
    </row>
    <row r="70" spans="1:6" x14ac:dyDescent="0.2">
      <c r="A70" s="94" t="s">
        <v>90</v>
      </c>
      <c r="B70" s="94">
        <v>2001</v>
      </c>
      <c r="C70" s="95">
        <v>45827</v>
      </c>
      <c r="D70" s="131" t="s">
        <v>63</v>
      </c>
      <c r="E70" s="94">
        <v>889644</v>
      </c>
      <c r="F70" s="94">
        <v>9</v>
      </c>
    </row>
    <row r="71" spans="1:6" x14ac:dyDescent="0.2">
      <c r="A71" s="94" t="s">
        <v>90</v>
      </c>
      <c r="B71" s="94">
        <v>2001</v>
      </c>
      <c r="C71" s="95">
        <v>45827</v>
      </c>
      <c r="D71" s="131" t="s">
        <v>63</v>
      </c>
      <c r="E71" s="94">
        <v>1024534</v>
      </c>
      <c r="F71" s="94">
        <v>7</v>
      </c>
    </row>
    <row r="72" spans="1:6" x14ac:dyDescent="0.2">
      <c r="A72" s="94" t="s">
        <v>90</v>
      </c>
      <c r="B72" s="94">
        <v>2001</v>
      </c>
      <c r="C72" s="95">
        <v>45827</v>
      </c>
      <c r="D72" s="131" t="s">
        <v>63</v>
      </c>
      <c r="E72" s="94">
        <v>531596002</v>
      </c>
      <c r="F72" s="94">
        <v>10</v>
      </c>
    </row>
    <row r="73" spans="1:6" x14ac:dyDescent="0.2">
      <c r="A73" s="94" t="s">
        <v>90</v>
      </c>
      <c r="B73" s="94">
        <v>2001</v>
      </c>
      <c r="C73" s="95">
        <v>45827</v>
      </c>
      <c r="D73" s="131" t="s">
        <v>63</v>
      </c>
      <c r="E73" s="94">
        <v>736118</v>
      </c>
      <c r="F73" s="94">
        <v>18</v>
      </c>
    </row>
    <row r="74" spans="1:6" x14ac:dyDescent="0.2">
      <c r="A74" s="94" t="s">
        <v>90</v>
      </c>
      <c r="B74" s="94">
        <v>2001</v>
      </c>
      <c r="C74" s="95">
        <v>45827</v>
      </c>
      <c r="D74" s="131" t="s">
        <v>63</v>
      </c>
      <c r="E74" s="94">
        <v>757474</v>
      </c>
      <c r="F74" s="94">
        <v>3</v>
      </c>
    </row>
    <row r="75" spans="1:6" x14ac:dyDescent="0.2">
      <c r="A75" s="94" t="s">
        <v>90</v>
      </c>
      <c r="B75" s="94">
        <v>2001</v>
      </c>
      <c r="C75" s="95">
        <v>45827</v>
      </c>
      <c r="D75" s="131" t="s">
        <v>63</v>
      </c>
      <c r="E75" s="94">
        <v>402730</v>
      </c>
      <c r="F75" s="94">
        <v>6</v>
      </c>
    </row>
    <row r="76" spans="1:6" x14ac:dyDescent="0.2">
      <c r="A76" s="94" t="s">
        <v>90</v>
      </c>
      <c r="B76" s="94">
        <v>2001</v>
      </c>
      <c r="C76" s="95">
        <v>45827</v>
      </c>
      <c r="D76" s="131" t="s">
        <v>63</v>
      </c>
      <c r="E76" s="94">
        <v>755916</v>
      </c>
      <c r="F76" s="94">
        <v>99</v>
      </c>
    </row>
    <row r="77" spans="1:6" x14ac:dyDescent="0.2">
      <c r="A77" s="94" t="s">
        <v>90</v>
      </c>
      <c r="B77" s="94">
        <v>2001</v>
      </c>
      <c r="C77" s="95">
        <v>45827</v>
      </c>
      <c r="D77" s="131" t="s">
        <v>63</v>
      </c>
      <c r="E77" s="94">
        <v>533047005</v>
      </c>
      <c r="F77" s="94">
        <v>39</v>
      </c>
    </row>
    <row r="78" spans="1:6" x14ac:dyDescent="0.2">
      <c r="A78" s="94" t="s">
        <v>90</v>
      </c>
      <c r="B78" s="94">
        <v>2001</v>
      </c>
      <c r="C78" s="95">
        <v>45827</v>
      </c>
      <c r="D78" s="131" t="s">
        <v>63</v>
      </c>
      <c r="E78" s="94">
        <v>475903</v>
      </c>
      <c r="F78" s="94">
        <v>6</v>
      </c>
    </row>
    <row r="79" spans="1:6" x14ac:dyDescent="0.2">
      <c r="A79" s="94" t="s">
        <v>90</v>
      </c>
      <c r="B79" s="94">
        <v>2001</v>
      </c>
      <c r="C79" s="95">
        <v>45827</v>
      </c>
      <c r="D79" s="131" t="s">
        <v>63</v>
      </c>
      <c r="E79" s="94">
        <v>902578</v>
      </c>
      <c r="F79" s="94">
        <v>3</v>
      </c>
    </row>
    <row r="80" spans="1:6" x14ac:dyDescent="0.2">
      <c r="A80" s="94" t="s">
        <v>90</v>
      </c>
      <c r="B80" s="94">
        <v>2001</v>
      </c>
      <c r="C80" s="95">
        <v>45827</v>
      </c>
      <c r="D80" s="131" t="s">
        <v>63</v>
      </c>
      <c r="E80" s="94">
        <v>45959</v>
      </c>
      <c r="F80" s="94">
        <v>12</v>
      </c>
    </row>
    <row r="81" spans="1:6" x14ac:dyDescent="0.2">
      <c r="A81" s="94" t="s">
        <v>90</v>
      </c>
      <c r="B81" s="94">
        <v>2001</v>
      </c>
      <c r="C81" s="95">
        <v>45827</v>
      </c>
      <c r="D81" s="131" t="s">
        <v>63</v>
      </c>
      <c r="E81" s="94">
        <v>961174</v>
      </c>
      <c r="F81" s="94">
        <v>6</v>
      </c>
    </row>
    <row r="82" spans="1:6" x14ac:dyDescent="0.2">
      <c r="A82" s="94" t="s">
        <v>90</v>
      </c>
      <c r="B82" s="94">
        <v>2001</v>
      </c>
      <c r="C82" s="95">
        <v>45827</v>
      </c>
      <c r="D82" s="131" t="s">
        <v>63</v>
      </c>
      <c r="E82" s="94">
        <v>1015686</v>
      </c>
      <c r="F82" s="94">
        <v>112</v>
      </c>
    </row>
    <row r="83" spans="1:6" x14ac:dyDescent="0.2">
      <c r="A83" s="94" t="s">
        <v>90</v>
      </c>
      <c r="B83" s="94">
        <v>2001</v>
      </c>
      <c r="C83" s="95">
        <v>45827</v>
      </c>
      <c r="D83" s="131" t="s">
        <v>63</v>
      </c>
      <c r="E83" s="94">
        <v>4986</v>
      </c>
      <c r="F83" s="94">
        <v>15</v>
      </c>
    </row>
    <row r="84" spans="1:6" x14ac:dyDescent="0.2">
      <c r="A84" s="94" t="s">
        <v>90</v>
      </c>
      <c r="B84" s="94">
        <v>2001</v>
      </c>
      <c r="C84" s="95">
        <v>45827</v>
      </c>
      <c r="D84" s="131" t="s">
        <v>63</v>
      </c>
      <c r="E84" s="94">
        <v>533047001</v>
      </c>
      <c r="F84" s="94">
        <v>18</v>
      </c>
    </row>
    <row r="85" spans="1:6" x14ac:dyDescent="0.2">
      <c r="A85" s="94" t="s">
        <v>90</v>
      </c>
      <c r="B85" s="94">
        <v>2001</v>
      </c>
      <c r="C85" s="95">
        <v>45827</v>
      </c>
      <c r="D85" s="131" t="s">
        <v>63</v>
      </c>
      <c r="E85" s="94">
        <v>947247</v>
      </c>
      <c r="F85" s="94">
        <v>18</v>
      </c>
    </row>
    <row r="86" spans="1:6" x14ac:dyDescent="0.2">
      <c r="A86" s="94" t="s">
        <v>90</v>
      </c>
      <c r="B86" s="94">
        <v>2001</v>
      </c>
      <c r="C86" s="95">
        <v>45827</v>
      </c>
      <c r="D86" s="131" t="s">
        <v>63</v>
      </c>
      <c r="E86" s="94">
        <v>954239001</v>
      </c>
      <c r="F86" s="94">
        <v>7</v>
      </c>
    </row>
    <row r="87" spans="1:6" x14ac:dyDescent="0.2">
      <c r="A87" s="94" t="s">
        <v>90</v>
      </c>
      <c r="B87" s="94">
        <v>2001</v>
      </c>
      <c r="C87" s="95">
        <v>45827</v>
      </c>
      <c r="D87" s="131" t="s">
        <v>63</v>
      </c>
      <c r="E87" s="94">
        <v>314889</v>
      </c>
      <c r="F87" s="94">
        <v>6</v>
      </c>
    </row>
    <row r="88" spans="1:6" x14ac:dyDescent="0.2">
      <c r="A88" s="94" t="s">
        <v>90</v>
      </c>
      <c r="B88" s="94">
        <v>2001</v>
      </c>
      <c r="C88" s="95">
        <v>45827</v>
      </c>
      <c r="D88" s="131" t="s">
        <v>63</v>
      </c>
      <c r="E88" s="94">
        <v>774198</v>
      </c>
      <c r="F88" s="94">
        <v>6</v>
      </c>
    </row>
    <row r="89" spans="1:6" x14ac:dyDescent="0.2">
      <c r="A89" s="94" t="s">
        <v>90</v>
      </c>
      <c r="B89" s="94">
        <v>2001</v>
      </c>
      <c r="C89" s="95">
        <v>45827</v>
      </c>
      <c r="D89" s="131" t="s">
        <v>63</v>
      </c>
      <c r="E89" s="94">
        <v>252911</v>
      </c>
      <c r="F89" s="94">
        <v>6</v>
      </c>
    </row>
    <row r="90" spans="1:6" x14ac:dyDescent="0.2">
      <c r="A90" s="94" t="s">
        <v>90</v>
      </c>
      <c r="B90" s="94">
        <v>2001</v>
      </c>
      <c r="C90" s="95">
        <v>45827</v>
      </c>
      <c r="D90" s="131" t="s">
        <v>63</v>
      </c>
      <c r="E90" s="94">
        <v>355397</v>
      </c>
      <c r="F90" s="94">
        <v>56</v>
      </c>
    </row>
    <row r="91" spans="1:6" x14ac:dyDescent="0.2">
      <c r="A91" s="94" t="s">
        <v>90</v>
      </c>
      <c r="B91" s="94">
        <v>2001</v>
      </c>
      <c r="C91" s="95">
        <v>45827</v>
      </c>
      <c r="D91" s="131" t="s">
        <v>63</v>
      </c>
      <c r="E91" s="94">
        <v>373674</v>
      </c>
      <c r="F91" s="94">
        <v>1</v>
      </c>
    </row>
    <row r="92" spans="1:6" x14ac:dyDescent="0.2">
      <c r="A92" s="94" t="s">
        <v>90</v>
      </c>
      <c r="B92" s="94">
        <v>2001</v>
      </c>
      <c r="C92" s="95">
        <v>45827</v>
      </c>
      <c r="D92" s="131" t="s">
        <v>63</v>
      </c>
      <c r="E92" s="94">
        <v>768104</v>
      </c>
      <c r="F92" s="94">
        <v>9</v>
      </c>
    </row>
    <row r="93" spans="1:6" x14ac:dyDescent="0.2">
      <c r="A93" s="94" t="s">
        <v>90</v>
      </c>
      <c r="B93" s="94">
        <v>2001</v>
      </c>
      <c r="C93" s="95">
        <v>45827</v>
      </c>
      <c r="D93" s="131" t="s">
        <v>63</v>
      </c>
      <c r="E93" s="94">
        <v>533047003</v>
      </c>
      <c r="F93" s="94">
        <v>22</v>
      </c>
    </row>
    <row r="94" spans="1:6" x14ac:dyDescent="0.2">
      <c r="A94" s="94" t="s">
        <v>90</v>
      </c>
      <c r="B94" s="94">
        <v>2001</v>
      </c>
      <c r="C94" s="95">
        <v>45827</v>
      </c>
      <c r="D94" s="131" t="s">
        <v>63</v>
      </c>
      <c r="E94" s="94">
        <v>891733</v>
      </c>
      <c r="F94" s="94">
        <v>3</v>
      </c>
    </row>
    <row r="95" spans="1:6" x14ac:dyDescent="0.2">
      <c r="A95" s="94" t="s">
        <v>90</v>
      </c>
      <c r="B95" s="94">
        <v>2001</v>
      </c>
      <c r="C95" s="95">
        <v>45827</v>
      </c>
      <c r="D95" s="131" t="s">
        <v>63</v>
      </c>
      <c r="E95" s="94">
        <v>954239002</v>
      </c>
      <c r="F95" s="94">
        <v>12</v>
      </c>
    </row>
    <row r="96" spans="1:6" x14ac:dyDescent="0.2">
      <c r="A96" s="94" t="s">
        <v>90</v>
      </c>
      <c r="B96" s="94">
        <v>2001</v>
      </c>
      <c r="C96" s="95">
        <v>45827</v>
      </c>
      <c r="D96" s="131" t="s">
        <v>63</v>
      </c>
      <c r="E96" s="94">
        <v>1022890</v>
      </c>
      <c r="F96" s="94">
        <v>21</v>
      </c>
    </row>
    <row r="97" spans="1:6" x14ac:dyDescent="0.2">
      <c r="A97" s="94" t="s">
        <v>90</v>
      </c>
      <c r="B97" s="94">
        <v>2001</v>
      </c>
      <c r="C97" s="95">
        <v>45827</v>
      </c>
      <c r="D97" s="131" t="s">
        <v>63</v>
      </c>
      <c r="E97" s="94">
        <v>62651</v>
      </c>
      <c r="F97" s="94">
        <v>14</v>
      </c>
    </row>
    <row r="98" spans="1:6" x14ac:dyDescent="0.2">
      <c r="A98" s="94" t="s">
        <v>90</v>
      </c>
      <c r="B98" s="94">
        <v>2001</v>
      </c>
      <c r="C98" s="95">
        <v>45827</v>
      </c>
      <c r="D98" s="131" t="s">
        <v>63</v>
      </c>
      <c r="E98" s="94">
        <v>987088</v>
      </c>
      <c r="F98" s="94">
        <v>3</v>
      </c>
    </row>
    <row r="99" spans="1:6" x14ac:dyDescent="0.2">
      <c r="A99" s="94" t="s">
        <v>90</v>
      </c>
      <c r="B99" s="94">
        <v>2001</v>
      </c>
      <c r="C99" s="95">
        <v>45827</v>
      </c>
      <c r="D99" s="131" t="s">
        <v>63</v>
      </c>
      <c r="E99" s="94">
        <v>25919</v>
      </c>
      <c r="F99" s="94">
        <v>53</v>
      </c>
    </row>
    <row r="100" spans="1:6" x14ac:dyDescent="0.2">
      <c r="A100" s="94" t="s">
        <v>90</v>
      </c>
      <c r="B100" s="94">
        <v>2001</v>
      </c>
      <c r="C100" s="95">
        <v>45827</v>
      </c>
      <c r="D100" s="131" t="s">
        <v>63</v>
      </c>
      <c r="E100" s="94">
        <v>929130002</v>
      </c>
      <c r="F100" s="94">
        <v>3</v>
      </c>
    </row>
    <row r="101" spans="1:6" x14ac:dyDescent="0.2">
      <c r="A101" s="94" t="s">
        <v>90</v>
      </c>
      <c r="B101" s="94">
        <v>2001</v>
      </c>
      <c r="C101" s="95">
        <v>45827</v>
      </c>
      <c r="D101" s="131" t="s">
        <v>63</v>
      </c>
      <c r="E101" s="94">
        <v>974370</v>
      </c>
      <c r="F101" s="94">
        <v>1</v>
      </c>
    </row>
    <row r="102" spans="1:6" x14ac:dyDescent="0.2">
      <c r="A102" s="94" t="s">
        <v>90</v>
      </c>
      <c r="B102" s="94">
        <v>2001</v>
      </c>
      <c r="C102" s="95">
        <v>45827</v>
      </c>
      <c r="D102" s="131" t="s">
        <v>63</v>
      </c>
      <c r="E102" s="94">
        <v>1032074</v>
      </c>
      <c r="F102" s="94">
        <v>12</v>
      </c>
    </row>
    <row r="103" spans="1:6" x14ac:dyDescent="0.2">
      <c r="A103" s="94" t="s">
        <v>90</v>
      </c>
      <c r="B103" s="94">
        <v>2001</v>
      </c>
      <c r="C103" s="95">
        <v>45827</v>
      </c>
      <c r="D103" s="131" t="s">
        <v>63</v>
      </c>
      <c r="E103" s="94">
        <v>142477</v>
      </c>
      <c r="F103" s="94">
        <v>6</v>
      </c>
    </row>
    <row r="104" spans="1:6" x14ac:dyDescent="0.2">
      <c r="A104" s="94" t="s">
        <v>90</v>
      </c>
      <c r="B104" s="94">
        <v>2001</v>
      </c>
      <c r="C104" s="95">
        <v>45827</v>
      </c>
      <c r="D104" s="131" t="s">
        <v>63</v>
      </c>
      <c r="E104" s="94">
        <v>519035</v>
      </c>
      <c r="F104" s="94">
        <v>4</v>
      </c>
    </row>
    <row r="105" spans="1:6" x14ac:dyDescent="0.2">
      <c r="A105" s="94" t="s">
        <v>90</v>
      </c>
      <c r="B105" s="94">
        <v>2001</v>
      </c>
      <c r="C105" s="95">
        <v>45827</v>
      </c>
      <c r="D105" s="131" t="s">
        <v>63</v>
      </c>
      <c r="E105" s="94">
        <v>201800</v>
      </c>
      <c r="F105" s="94">
        <v>9</v>
      </c>
    </row>
    <row r="106" spans="1:6" x14ac:dyDescent="0.2">
      <c r="A106" s="94" t="s">
        <v>90</v>
      </c>
      <c r="B106" s="94">
        <v>2001</v>
      </c>
      <c r="C106" s="95">
        <v>45827</v>
      </c>
      <c r="D106" s="131" t="s">
        <v>63</v>
      </c>
      <c r="E106" s="94">
        <v>43094</v>
      </c>
      <c r="F106" s="94">
        <v>3</v>
      </c>
    </row>
    <row r="107" spans="1:6" x14ac:dyDescent="0.2">
      <c r="A107" s="94" t="s">
        <v>90</v>
      </c>
      <c r="B107" s="94">
        <v>2001</v>
      </c>
      <c r="C107" s="95">
        <v>45827</v>
      </c>
      <c r="D107" s="131" t="s">
        <v>63</v>
      </c>
      <c r="E107" s="94">
        <v>563849002</v>
      </c>
      <c r="F107" s="94">
        <v>6</v>
      </c>
    </row>
    <row r="108" spans="1:6" x14ac:dyDescent="0.2">
      <c r="A108" s="94" t="s">
        <v>90</v>
      </c>
      <c r="B108" s="94">
        <v>2001</v>
      </c>
      <c r="C108" s="95">
        <v>45827</v>
      </c>
      <c r="D108" s="131" t="s">
        <v>63</v>
      </c>
      <c r="E108" s="94">
        <v>700052</v>
      </c>
      <c r="F108" s="94">
        <v>1</v>
      </c>
    </row>
    <row r="109" spans="1:6" x14ac:dyDescent="0.2">
      <c r="A109" s="94" t="s">
        <v>90</v>
      </c>
      <c r="B109" s="94">
        <v>2001</v>
      </c>
      <c r="C109" s="95">
        <v>45827</v>
      </c>
      <c r="D109" s="131" t="s">
        <v>63</v>
      </c>
      <c r="E109" s="94">
        <v>974360</v>
      </c>
      <c r="F109" s="94">
        <v>12</v>
      </c>
    </row>
    <row r="110" spans="1:6" x14ac:dyDescent="0.2">
      <c r="A110" s="94" t="s">
        <v>90</v>
      </c>
      <c r="B110" s="94">
        <v>2001</v>
      </c>
      <c r="C110" s="95">
        <v>45827</v>
      </c>
      <c r="D110" s="131" t="s">
        <v>63</v>
      </c>
      <c r="E110" s="94">
        <v>1037083</v>
      </c>
      <c r="F110" s="94">
        <v>3</v>
      </c>
    </row>
    <row r="111" spans="1:6" x14ac:dyDescent="0.2">
      <c r="A111" s="94" t="s">
        <v>90</v>
      </c>
      <c r="B111" s="94">
        <v>2001</v>
      </c>
      <c r="C111" s="95">
        <v>45827</v>
      </c>
      <c r="D111" s="131" t="s">
        <v>63</v>
      </c>
      <c r="E111" s="94">
        <v>17534</v>
      </c>
      <c r="F111" s="94">
        <v>6</v>
      </c>
    </row>
    <row r="112" spans="1:6" x14ac:dyDescent="0.2">
      <c r="A112" s="94" t="s">
        <v>90</v>
      </c>
      <c r="B112" s="94">
        <v>2001</v>
      </c>
      <c r="C112" s="95">
        <v>45827</v>
      </c>
      <c r="D112" s="131" t="s">
        <v>63</v>
      </c>
      <c r="E112" s="94">
        <v>549450</v>
      </c>
      <c r="F112" s="94">
        <v>3</v>
      </c>
    </row>
    <row r="113" spans="1:6" x14ac:dyDescent="0.2">
      <c r="A113" s="94" t="s">
        <v>90</v>
      </c>
      <c r="B113" s="94">
        <v>2001</v>
      </c>
      <c r="C113" s="95">
        <v>45827</v>
      </c>
      <c r="D113" s="131" t="s">
        <v>63</v>
      </c>
      <c r="E113" s="94">
        <v>720432</v>
      </c>
      <c r="F113" s="94">
        <v>13</v>
      </c>
    </row>
    <row r="114" spans="1:6" x14ac:dyDescent="0.2">
      <c r="A114" s="94" t="s">
        <v>90</v>
      </c>
      <c r="B114" s="94">
        <v>2001</v>
      </c>
      <c r="C114" s="95">
        <v>45827</v>
      </c>
      <c r="D114" s="131" t="s">
        <v>63</v>
      </c>
      <c r="E114" s="94">
        <v>768476</v>
      </c>
      <c r="F114" s="94">
        <v>4</v>
      </c>
    </row>
    <row r="115" spans="1:6" x14ac:dyDescent="0.2">
      <c r="A115" s="94" t="s">
        <v>90</v>
      </c>
      <c r="B115" s="94">
        <v>2001</v>
      </c>
      <c r="C115" s="95">
        <v>45827</v>
      </c>
      <c r="D115" s="131" t="s">
        <v>63</v>
      </c>
      <c r="E115" s="94">
        <v>779259</v>
      </c>
      <c r="F115" s="94">
        <v>2</v>
      </c>
    </row>
    <row r="116" spans="1:6" x14ac:dyDescent="0.2">
      <c r="A116" s="94" t="s">
        <v>90</v>
      </c>
      <c r="B116" s="94">
        <v>2001</v>
      </c>
      <c r="C116" s="95">
        <v>45827</v>
      </c>
      <c r="D116" s="131" t="s">
        <v>63</v>
      </c>
      <c r="E116" s="94">
        <v>902564</v>
      </c>
      <c r="F116" s="94">
        <v>3</v>
      </c>
    </row>
    <row r="117" spans="1:6" x14ac:dyDescent="0.2">
      <c r="A117" s="94" t="s">
        <v>90</v>
      </c>
      <c r="B117" s="94">
        <v>2001</v>
      </c>
      <c r="C117" s="95">
        <v>45827</v>
      </c>
      <c r="D117" s="131" t="s">
        <v>63</v>
      </c>
      <c r="E117" s="94">
        <v>181138</v>
      </c>
      <c r="F117" s="94">
        <v>1</v>
      </c>
    </row>
    <row r="118" spans="1:6" x14ac:dyDescent="0.2">
      <c r="A118" s="94" t="s">
        <v>90</v>
      </c>
      <c r="B118" s="94">
        <v>2001</v>
      </c>
      <c r="C118" s="95">
        <v>45827</v>
      </c>
      <c r="D118" s="131" t="s">
        <v>63</v>
      </c>
      <c r="E118" s="94">
        <v>215669002</v>
      </c>
      <c r="F118" s="94">
        <v>2</v>
      </c>
    </row>
    <row r="119" spans="1:6" x14ac:dyDescent="0.2">
      <c r="A119" s="94" t="s">
        <v>90</v>
      </c>
      <c r="B119" s="94">
        <v>2001</v>
      </c>
      <c r="C119" s="95">
        <v>45827</v>
      </c>
      <c r="D119" s="131" t="s">
        <v>63</v>
      </c>
      <c r="E119" s="94">
        <v>768064</v>
      </c>
      <c r="F119" s="94">
        <v>5</v>
      </c>
    </row>
    <row r="120" spans="1:6" x14ac:dyDescent="0.2">
      <c r="A120" s="94" t="s">
        <v>90</v>
      </c>
      <c r="B120" s="94">
        <v>2001</v>
      </c>
      <c r="C120" s="95">
        <v>45827</v>
      </c>
      <c r="D120" s="131" t="s">
        <v>63</v>
      </c>
      <c r="E120" s="94">
        <v>974359</v>
      </c>
      <c r="F120" s="94">
        <v>9</v>
      </c>
    </row>
    <row r="121" spans="1:6" x14ac:dyDescent="0.2">
      <c r="A121" s="94" t="s">
        <v>90</v>
      </c>
      <c r="B121" s="94">
        <v>2001</v>
      </c>
      <c r="C121" s="95">
        <v>45827</v>
      </c>
      <c r="D121" s="131" t="s">
        <v>63</v>
      </c>
      <c r="E121" s="94">
        <v>186264</v>
      </c>
      <c r="F121" s="94">
        <v>6</v>
      </c>
    </row>
    <row r="122" spans="1:6" x14ac:dyDescent="0.2">
      <c r="A122" s="94" t="s">
        <v>90</v>
      </c>
      <c r="B122" s="94">
        <v>2001</v>
      </c>
      <c r="C122" s="95">
        <v>45827</v>
      </c>
      <c r="D122" s="131" t="s">
        <v>63</v>
      </c>
      <c r="E122" s="94">
        <v>515988</v>
      </c>
      <c r="F122" s="94">
        <v>4</v>
      </c>
    </row>
    <row r="123" spans="1:6" x14ac:dyDescent="0.2">
      <c r="A123" s="94" t="s">
        <v>90</v>
      </c>
      <c r="B123" s="94">
        <v>2001</v>
      </c>
      <c r="C123" s="95">
        <v>45827</v>
      </c>
      <c r="D123" s="131" t="s">
        <v>63</v>
      </c>
      <c r="E123" s="94">
        <v>545902</v>
      </c>
      <c r="F123" s="94">
        <v>3</v>
      </c>
    </row>
    <row r="124" spans="1:6" x14ac:dyDescent="0.2">
      <c r="A124" s="94" t="s">
        <v>90</v>
      </c>
      <c r="B124" s="94">
        <v>2001</v>
      </c>
      <c r="C124" s="95">
        <v>45827</v>
      </c>
      <c r="D124" s="131" t="s">
        <v>63</v>
      </c>
      <c r="E124" s="94">
        <v>733536</v>
      </c>
      <c r="F124" s="94">
        <v>1</v>
      </c>
    </row>
    <row r="125" spans="1:6" x14ac:dyDescent="0.2">
      <c r="A125" s="94" t="s">
        <v>90</v>
      </c>
      <c r="B125" s="94">
        <v>2001</v>
      </c>
      <c r="C125" s="95">
        <v>45827</v>
      </c>
      <c r="D125" s="131" t="s">
        <v>63</v>
      </c>
      <c r="E125" s="94">
        <v>964925001</v>
      </c>
      <c r="F125" s="94">
        <v>6</v>
      </c>
    </row>
    <row r="126" spans="1:6" x14ac:dyDescent="0.2">
      <c r="A126" s="94" t="s">
        <v>90</v>
      </c>
      <c r="B126" s="94">
        <v>2001</v>
      </c>
      <c r="C126" s="95">
        <v>45827</v>
      </c>
      <c r="D126" s="131" t="s">
        <v>63</v>
      </c>
      <c r="E126" s="94">
        <v>1031097</v>
      </c>
      <c r="F126" s="94">
        <v>10</v>
      </c>
    </row>
    <row r="127" spans="1:6" x14ac:dyDescent="0.2">
      <c r="A127" s="94" t="s">
        <v>90</v>
      </c>
      <c r="B127" s="94">
        <v>2001</v>
      </c>
      <c r="C127" s="95">
        <v>45827</v>
      </c>
      <c r="D127" s="131" t="s">
        <v>63</v>
      </c>
      <c r="E127" s="94">
        <v>1032075</v>
      </c>
      <c r="F127" s="94">
        <v>18</v>
      </c>
    </row>
    <row r="128" spans="1:6" x14ac:dyDescent="0.2">
      <c r="A128" s="94" t="s">
        <v>90</v>
      </c>
      <c r="B128" s="94">
        <v>2001</v>
      </c>
      <c r="C128" s="95">
        <v>45827</v>
      </c>
      <c r="D128" s="131" t="s">
        <v>63</v>
      </c>
      <c r="E128" s="94">
        <v>3746</v>
      </c>
      <c r="F128" s="94">
        <v>9</v>
      </c>
    </row>
    <row r="129" spans="1:6" x14ac:dyDescent="0.2">
      <c r="A129" s="94" t="s">
        <v>90</v>
      </c>
      <c r="B129" s="94">
        <v>2001</v>
      </c>
      <c r="C129" s="95">
        <v>45827</v>
      </c>
      <c r="D129" s="131" t="s">
        <v>63</v>
      </c>
      <c r="E129" s="94">
        <v>563849003</v>
      </c>
      <c r="F129" s="94">
        <v>9</v>
      </c>
    </row>
    <row r="130" spans="1:6" x14ac:dyDescent="0.2">
      <c r="A130" s="94" t="s">
        <v>90</v>
      </c>
      <c r="B130" s="94">
        <v>2001</v>
      </c>
      <c r="C130" s="95">
        <v>45827</v>
      </c>
      <c r="D130" s="131" t="s">
        <v>63</v>
      </c>
      <c r="E130" s="94">
        <v>975710</v>
      </c>
      <c r="F130" s="94">
        <v>1</v>
      </c>
    </row>
    <row r="131" spans="1:6" x14ac:dyDescent="0.2">
      <c r="A131" s="94" t="s">
        <v>90</v>
      </c>
      <c r="B131" s="94">
        <v>2001</v>
      </c>
      <c r="C131" s="95">
        <v>45827</v>
      </c>
      <c r="D131" s="131" t="s">
        <v>63</v>
      </c>
      <c r="E131" s="94">
        <v>127638</v>
      </c>
      <c r="F131" s="94">
        <v>8</v>
      </c>
    </row>
    <row r="132" spans="1:6" x14ac:dyDescent="0.2">
      <c r="A132" s="94" t="s">
        <v>90</v>
      </c>
      <c r="B132" s="94">
        <v>2001</v>
      </c>
      <c r="C132" s="95">
        <v>45827</v>
      </c>
      <c r="D132" s="131" t="s">
        <v>63</v>
      </c>
      <c r="E132" s="94">
        <v>160564</v>
      </c>
      <c r="F132" s="94">
        <v>2</v>
      </c>
    </row>
    <row r="133" spans="1:6" x14ac:dyDescent="0.2">
      <c r="A133" s="94" t="s">
        <v>90</v>
      </c>
      <c r="B133" s="94">
        <v>2001</v>
      </c>
      <c r="C133" s="95">
        <v>45827</v>
      </c>
      <c r="D133" s="131" t="s">
        <v>63</v>
      </c>
      <c r="E133" s="94">
        <v>785237</v>
      </c>
      <c r="F133" s="94">
        <v>4</v>
      </c>
    </row>
    <row r="134" spans="1:6" x14ac:dyDescent="0.2">
      <c r="A134" s="94" t="s">
        <v>90</v>
      </c>
      <c r="B134" s="94">
        <v>2001</v>
      </c>
      <c r="C134" s="95">
        <v>45827</v>
      </c>
      <c r="D134" s="131" t="s">
        <v>63</v>
      </c>
      <c r="E134" s="94">
        <v>975714</v>
      </c>
      <c r="F134" s="94">
        <v>5</v>
      </c>
    </row>
    <row r="135" spans="1:6" x14ac:dyDescent="0.2">
      <c r="A135" s="94" t="s">
        <v>90</v>
      </c>
      <c r="B135" s="94">
        <v>2001</v>
      </c>
      <c r="C135" s="95">
        <v>45827</v>
      </c>
      <c r="D135" s="131" t="s">
        <v>63</v>
      </c>
      <c r="E135" s="94">
        <v>1032073</v>
      </c>
      <c r="F135" s="94">
        <v>3</v>
      </c>
    </row>
    <row r="136" spans="1:6" x14ac:dyDescent="0.2">
      <c r="A136" s="94" t="s">
        <v>90</v>
      </c>
      <c r="B136" s="94">
        <v>2001</v>
      </c>
      <c r="C136" s="95">
        <v>45827</v>
      </c>
      <c r="D136" s="131" t="s">
        <v>63</v>
      </c>
      <c r="E136" s="94">
        <v>118644001</v>
      </c>
      <c r="F136" s="94">
        <v>2</v>
      </c>
    </row>
    <row r="137" spans="1:6" x14ac:dyDescent="0.2">
      <c r="A137" s="94" t="s">
        <v>90</v>
      </c>
      <c r="B137" s="94">
        <v>2001</v>
      </c>
      <c r="C137" s="95">
        <v>45827</v>
      </c>
      <c r="D137" s="131" t="s">
        <v>63</v>
      </c>
      <c r="E137" s="94">
        <v>17495</v>
      </c>
      <c r="F137" s="94">
        <v>10</v>
      </c>
    </row>
    <row r="138" spans="1:6" x14ac:dyDescent="0.2">
      <c r="A138" s="94" t="s">
        <v>90</v>
      </c>
      <c r="B138" s="94">
        <v>2001</v>
      </c>
      <c r="C138" s="95">
        <v>45827</v>
      </c>
      <c r="D138" s="131" t="s">
        <v>63</v>
      </c>
      <c r="E138" s="94">
        <v>87336</v>
      </c>
      <c r="F138" s="94">
        <v>9</v>
      </c>
    </row>
    <row r="139" spans="1:6" x14ac:dyDescent="0.2">
      <c r="A139" s="94" t="s">
        <v>90</v>
      </c>
      <c r="B139" s="94">
        <v>2001</v>
      </c>
      <c r="C139" s="95">
        <v>45827</v>
      </c>
      <c r="D139" s="131" t="s">
        <v>63</v>
      </c>
      <c r="E139" s="94">
        <v>370846</v>
      </c>
      <c r="F139" s="94">
        <v>3</v>
      </c>
    </row>
    <row r="140" spans="1:6" x14ac:dyDescent="0.2">
      <c r="A140" s="94" t="s">
        <v>90</v>
      </c>
      <c r="B140" s="94">
        <v>2001</v>
      </c>
      <c r="C140" s="95">
        <v>45827</v>
      </c>
      <c r="D140" s="131" t="s">
        <v>63</v>
      </c>
      <c r="E140" s="94">
        <v>767775</v>
      </c>
      <c r="F140" s="94">
        <v>5</v>
      </c>
    </row>
    <row r="141" spans="1:6" x14ac:dyDescent="0.2">
      <c r="A141" s="94" t="s">
        <v>90</v>
      </c>
      <c r="B141" s="94">
        <v>2001</v>
      </c>
      <c r="C141" s="95">
        <v>45827</v>
      </c>
      <c r="D141" s="131" t="s">
        <v>63</v>
      </c>
      <c r="E141" s="94">
        <v>774005</v>
      </c>
      <c r="F141" s="94">
        <v>5</v>
      </c>
    </row>
    <row r="142" spans="1:6" x14ac:dyDescent="0.2">
      <c r="A142" s="94" t="s">
        <v>90</v>
      </c>
      <c r="B142" s="94">
        <v>2001</v>
      </c>
      <c r="C142" s="95">
        <v>45827</v>
      </c>
      <c r="D142" s="131" t="s">
        <v>63</v>
      </c>
      <c r="E142" s="94">
        <v>974365</v>
      </c>
      <c r="F142" s="94">
        <v>5</v>
      </c>
    </row>
    <row r="143" spans="1:6" x14ac:dyDescent="0.2">
      <c r="A143" s="94" t="s">
        <v>90</v>
      </c>
      <c r="B143" s="94">
        <v>2001</v>
      </c>
      <c r="C143" s="95">
        <v>45827</v>
      </c>
      <c r="D143" s="131" t="s">
        <v>63</v>
      </c>
      <c r="E143" s="94">
        <v>997982</v>
      </c>
      <c r="F143" s="94">
        <v>4</v>
      </c>
    </row>
    <row r="144" spans="1:6" x14ac:dyDescent="0.2">
      <c r="A144" s="94" t="s">
        <v>90</v>
      </c>
      <c r="B144" s="94">
        <v>2001</v>
      </c>
      <c r="C144" s="95">
        <v>45827</v>
      </c>
      <c r="D144" s="131" t="s">
        <v>63</v>
      </c>
      <c r="E144" s="94">
        <v>1023464</v>
      </c>
      <c r="F144" s="94">
        <v>9</v>
      </c>
    </row>
    <row r="145" spans="1:6" x14ac:dyDescent="0.2">
      <c r="A145" s="94" t="s">
        <v>90</v>
      </c>
      <c r="B145" s="94">
        <v>2001</v>
      </c>
      <c r="C145" s="95">
        <v>45827</v>
      </c>
      <c r="D145" s="131" t="s">
        <v>63</v>
      </c>
      <c r="E145" s="94">
        <v>201724</v>
      </c>
      <c r="F145" s="94">
        <v>4</v>
      </c>
    </row>
    <row r="146" spans="1:6" x14ac:dyDescent="0.2">
      <c r="A146" s="94" t="s">
        <v>90</v>
      </c>
      <c r="B146" s="94">
        <v>2001</v>
      </c>
      <c r="C146" s="95">
        <v>45827</v>
      </c>
      <c r="D146" s="131" t="s">
        <v>63</v>
      </c>
      <c r="E146" s="94">
        <v>768743002</v>
      </c>
      <c r="F146" s="94">
        <v>1</v>
      </c>
    </row>
    <row r="147" spans="1:6" x14ac:dyDescent="0.2">
      <c r="A147" s="94" t="s">
        <v>90</v>
      </c>
      <c r="B147" s="94">
        <v>2001</v>
      </c>
      <c r="C147" s="95">
        <v>45827</v>
      </c>
      <c r="D147" s="131" t="s">
        <v>63</v>
      </c>
      <c r="E147" s="94">
        <v>952079003</v>
      </c>
      <c r="F147" s="94">
        <v>2</v>
      </c>
    </row>
    <row r="148" spans="1:6" x14ac:dyDescent="0.2">
      <c r="A148" s="94" t="s">
        <v>90</v>
      </c>
      <c r="B148" s="94">
        <v>2001</v>
      </c>
      <c r="C148" s="95">
        <v>45827</v>
      </c>
      <c r="D148" s="131" t="s">
        <v>63</v>
      </c>
      <c r="E148" s="94">
        <v>252912</v>
      </c>
      <c r="F148" s="94">
        <v>15</v>
      </c>
    </row>
    <row r="149" spans="1:6" x14ac:dyDescent="0.2">
      <c r="A149" s="94" t="s">
        <v>90</v>
      </c>
      <c r="B149" s="94">
        <v>2001</v>
      </c>
      <c r="C149" s="95">
        <v>45827</v>
      </c>
      <c r="D149" s="131" t="s">
        <v>63</v>
      </c>
      <c r="E149" s="94">
        <v>407900</v>
      </c>
      <c r="F149" s="94">
        <v>2</v>
      </c>
    </row>
    <row r="150" spans="1:6" x14ac:dyDescent="0.2">
      <c r="A150" s="94" t="s">
        <v>90</v>
      </c>
      <c r="B150" s="94">
        <v>2001</v>
      </c>
      <c r="C150" s="95">
        <v>45827</v>
      </c>
      <c r="D150" s="131" t="s">
        <v>63</v>
      </c>
      <c r="E150" s="94">
        <v>531493</v>
      </c>
      <c r="F150" s="94">
        <v>1</v>
      </c>
    </row>
    <row r="151" spans="1:6" x14ac:dyDescent="0.2">
      <c r="A151" s="94" t="s">
        <v>90</v>
      </c>
      <c r="B151" s="94">
        <v>2001</v>
      </c>
      <c r="C151" s="95">
        <v>45827</v>
      </c>
      <c r="D151" s="131" t="s">
        <v>63</v>
      </c>
      <c r="E151" s="94">
        <v>916693</v>
      </c>
      <c r="F151" s="94">
        <v>3</v>
      </c>
    </row>
    <row r="152" spans="1:6" x14ac:dyDescent="0.2">
      <c r="A152" s="94" t="s">
        <v>90</v>
      </c>
      <c r="B152" s="94">
        <v>2001</v>
      </c>
      <c r="C152" s="95">
        <v>45827</v>
      </c>
      <c r="D152" s="131" t="s">
        <v>63</v>
      </c>
      <c r="E152" s="94">
        <v>733537002</v>
      </c>
      <c r="F152" s="94">
        <v>1</v>
      </c>
    </row>
    <row r="153" spans="1:6" x14ac:dyDescent="0.2">
      <c r="A153" s="94" t="s">
        <v>90</v>
      </c>
      <c r="B153" s="94">
        <v>2001</v>
      </c>
      <c r="C153" s="95">
        <v>45827</v>
      </c>
      <c r="D153" s="131" t="s">
        <v>63</v>
      </c>
      <c r="E153" s="94">
        <v>768744001</v>
      </c>
      <c r="F153" s="94">
        <v>4</v>
      </c>
    </row>
    <row r="154" spans="1:6" x14ac:dyDescent="0.2">
      <c r="A154" s="94" t="s">
        <v>90</v>
      </c>
      <c r="B154" s="94">
        <v>2001</v>
      </c>
      <c r="C154" s="95">
        <v>45827</v>
      </c>
      <c r="D154" s="131" t="s">
        <v>63</v>
      </c>
      <c r="E154" s="94">
        <v>532156</v>
      </c>
      <c r="F154" s="94">
        <v>4</v>
      </c>
    </row>
    <row r="155" spans="1:6" x14ac:dyDescent="0.2">
      <c r="A155" s="94" t="s">
        <v>90</v>
      </c>
      <c r="B155" s="94">
        <v>2001</v>
      </c>
      <c r="C155" s="95">
        <v>45827</v>
      </c>
      <c r="D155" s="131" t="s">
        <v>63</v>
      </c>
      <c r="E155" s="94">
        <v>76762</v>
      </c>
      <c r="F155" s="94">
        <v>8</v>
      </c>
    </row>
    <row r="156" spans="1:6" x14ac:dyDescent="0.2">
      <c r="A156" s="94" t="s">
        <v>90</v>
      </c>
      <c r="B156" s="94">
        <v>2001</v>
      </c>
      <c r="C156" s="95">
        <v>45827</v>
      </c>
      <c r="D156" s="131" t="s">
        <v>63</v>
      </c>
      <c r="E156" s="94">
        <v>768651</v>
      </c>
      <c r="F156" s="94">
        <v>3</v>
      </c>
    </row>
    <row r="157" spans="1:6" x14ac:dyDescent="0.2">
      <c r="A157" s="94" t="s">
        <v>90</v>
      </c>
      <c r="B157" s="94">
        <v>2001</v>
      </c>
      <c r="C157" s="95">
        <v>45827</v>
      </c>
      <c r="D157" s="131" t="s">
        <v>63</v>
      </c>
      <c r="E157" s="94">
        <v>19621</v>
      </c>
      <c r="F157" s="94">
        <v>3</v>
      </c>
    </row>
    <row r="158" spans="1:6" x14ac:dyDescent="0.2">
      <c r="A158" s="94" t="s">
        <v>90</v>
      </c>
      <c r="B158" s="94">
        <v>2001</v>
      </c>
      <c r="C158" s="95">
        <v>45827</v>
      </c>
      <c r="D158" s="131" t="s">
        <v>63</v>
      </c>
      <c r="E158" s="94">
        <v>929130003</v>
      </c>
      <c r="F158" s="94">
        <v>8</v>
      </c>
    </row>
    <row r="159" spans="1:6" x14ac:dyDescent="0.2">
      <c r="A159" s="94" t="s">
        <v>90</v>
      </c>
      <c r="B159" s="94">
        <v>2001</v>
      </c>
      <c r="C159" s="95">
        <v>45827</v>
      </c>
      <c r="D159" s="131" t="s">
        <v>63</v>
      </c>
      <c r="E159" s="94">
        <v>549446</v>
      </c>
      <c r="F159" s="94">
        <v>2</v>
      </c>
    </row>
    <row r="160" spans="1:6" x14ac:dyDescent="0.2">
      <c r="A160" s="94" t="s">
        <v>90</v>
      </c>
      <c r="B160" s="94">
        <v>2001</v>
      </c>
      <c r="C160" s="95">
        <v>45827</v>
      </c>
      <c r="D160" s="131" t="s">
        <v>63</v>
      </c>
      <c r="E160" s="94">
        <v>1022887</v>
      </c>
      <c r="F160" s="94">
        <v>11</v>
      </c>
    </row>
    <row r="161" spans="1:6" x14ac:dyDescent="0.2">
      <c r="A161" s="94" t="s">
        <v>90</v>
      </c>
      <c r="B161" s="94">
        <v>2001</v>
      </c>
      <c r="C161" s="95">
        <v>45827</v>
      </c>
      <c r="D161" s="131" t="s">
        <v>63</v>
      </c>
      <c r="E161" s="94">
        <v>960980</v>
      </c>
      <c r="F161" s="94">
        <v>2</v>
      </c>
    </row>
    <row r="162" spans="1:6" x14ac:dyDescent="0.2">
      <c r="A162" s="94" t="s">
        <v>90</v>
      </c>
      <c r="B162" s="94">
        <v>2001</v>
      </c>
      <c r="C162" s="95">
        <v>45827</v>
      </c>
      <c r="D162" s="131" t="s">
        <v>63</v>
      </c>
      <c r="E162" s="94">
        <v>1011365</v>
      </c>
      <c r="F162" s="94">
        <v>7</v>
      </c>
    </row>
    <row r="163" spans="1:6" x14ac:dyDescent="0.2">
      <c r="A163" s="94" t="s">
        <v>90</v>
      </c>
      <c r="B163" s="94">
        <v>2001</v>
      </c>
      <c r="C163" s="95">
        <v>45827</v>
      </c>
      <c r="D163" s="131" t="s">
        <v>63</v>
      </c>
      <c r="E163" s="94">
        <v>252913</v>
      </c>
      <c r="F163" s="94">
        <v>10</v>
      </c>
    </row>
    <row r="164" spans="1:6" x14ac:dyDescent="0.2">
      <c r="A164" s="94" t="s">
        <v>90</v>
      </c>
      <c r="B164" s="94">
        <v>2001</v>
      </c>
      <c r="C164" s="95">
        <v>45827</v>
      </c>
      <c r="D164" s="131" t="s">
        <v>63</v>
      </c>
      <c r="E164" s="94">
        <v>952982</v>
      </c>
      <c r="F164" s="94">
        <v>5</v>
      </c>
    </row>
    <row r="165" spans="1:6" x14ac:dyDescent="0.2">
      <c r="A165" s="94" t="s">
        <v>90</v>
      </c>
      <c r="B165" s="94">
        <v>2001</v>
      </c>
      <c r="C165" s="95">
        <v>45827</v>
      </c>
      <c r="D165" s="131" t="s">
        <v>63</v>
      </c>
      <c r="E165" s="94">
        <v>965501</v>
      </c>
      <c r="F165" s="94">
        <v>8</v>
      </c>
    </row>
    <row r="166" spans="1:6" x14ac:dyDescent="0.2">
      <c r="A166" s="94" t="s">
        <v>90</v>
      </c>
      <c r="B166" s="94">
        <v>2001</v>
      </c>
      <c r="C166" s="95">
        <v>45827</v>
      </c>
      <c r="D166" s="131" t="s">
        <v>63</v>
      </c>
      <c r="E166" s="94">
        <v>956390003</v>
      </c>
      <c r="F166" s="94">
        <v>2</v>
      </c>
    </row>
    <row r="167" spans="1:6" x14ac:dyDescent="0.2">
      <c r="A167" s="94" t="s">
        <v>90</v>
      </c>
      <c r="B167" s="94">
        <v>2001</v>
      </c>
      <c r="C167" s="95">
        <v>45827</v>
      </c>
      <c r="D167" s="131" t="s">
        <v>63</v>
      </c>
      <c r="E167" s="94">
        <v>76803</v>
      </c>
      <c r="F167" s="94">
        <v>8</v>
      </c>
    </row>
    <row r="168" spans="1:6" x14ac:dyDescent="0.2">
      <c r="A168" s="94" t="s">
        <v>90</v>
      </c>
      <c r="B168" s="94">
        <v>2001</v>
      </c>
      <c r="C168" s="95">
        <v>45827</v>
      </c>
      <c r="D168" s="131" t="s">
        <v>63</v>
      </c>
      <c r="E168" s="94">
        <v>768390002</v>
      </c>
      <c r="F168" s="94">
        <v>6</v>
      </c>
    </row>
    <row r="169" spans="1:6" x14ac:dyDescent="0.2">
      <c r="A169" s="94" t="s">
        <v>90</v>
      </c>
      <c r="B169" s="94">
        <v>2001</v>
      </c>
      <c r="C169" s="95">
        <v>45827</v>
      </c>
      <c r="D169" s="131" t="s">
        <v>63</v>
      </c>
      <c r="E169" s="94">
        <v>3386</v>
      </c>
      <c r="F169" s="94">
        <v>12</v>
      </c>
    </row>
    <row r="170" spans="1:6" x14ac:dyDescent="0.2">
      <c r="A170" s="94" t="s">
        <v>90</v>
      </c>
      <c r="B170" s="94">
        <v>2001</v>
      </c>
      <c r="C170" s="95">
        <v>45827</v>
      </c>
      <c r="D170" s="131" t="s">
        <v>63</v>
      </c>
      <c r="E170" s="94">
        <v>973317</v>
      </c>
      <c r="F170" s="94">
        <v>5</v>
      </c>
    </row>
    <row r="171" spans="1:6" x14ac:dyDescent="0.2">
      <c r="A171" s="94" t="s">
        <v>90</v>
      </c>
      <c r="B171" s="94">
        <v>2001</v>
      </c>
      <c r="C171" s="95">
        <v>45827</v>
      </c>
      <c r="D171" s="131" t="s">
        <v>63</v>
      </c>
      <c r="E171" s="94">
        <v>733535002</v>
      </c>
      <c r="F171" s="94">
        <v>3</v>
      </c>
    </row>
    <row r="172" spans="1:6" x14ac:dyDescent="0.2">
      <c r="A172" s="94" t="s">
        <v>90</v>
      </c>
      <c r="B172" s="94">
        <v>2001</v>
      </c>
      <c r="C172" s="95">
        <v>45827</v>
      </c>
      <c r="D172" s="131" t="s">
        <v>63</v>
      </c>
      <c r="E172" s="94">
        <v>457963</v>
      </c>
      <c r="F172" s="94">
        <v>1</v>
      </c>
    </row>
    <row r="173" spans="1:6" x14ac:dyDescent="0.2">
      <c r="A173" s="94" t="s">
        <v>90</v>
      </c>
      <c r="B173" s="94">
        <v>2001</v>
      </c>
      <c r="C173" s="95">
        <v>45827</v>
      </c>
      <c r="D173" s="131" t="s">
        <v>63</v>
      </c>
      <c r="E173" s="94">
        <v>973323</v>
      </c>
      <c r="F173" s="94">
        <v>4</v>
      </c>
    </row>
    <row r="174" spans="1:6" x14ac:dyDescent="0.2">
      <c r="A174" s="94" t="s">
        <v>90</v>
      </c>
      <c r="B174" s="94">
        <v>2001</v>
      </c>
      <c r="C174" s="95">
        <v>45827</v>
      </c>
      <c r="D174" s="131" t="s">
        <v>63</v>
      </c>
      <c r="E174" s="94">
        <v>209785</v>
      </c>
      <c r="F174" s="94">
        <v>3</v>
      </c>
    </row>
    <row r="175" spans="1:6" x14ac:dyDescent="0.2">
      <c r="A175" s="94" t="s">
        <v>90</v>
      </c>
      <c r="B175" s="94">
        <v>2001</v>
      </c>
      <c r="C175" s="95">
        <v>45827</v>
      </c>
      <c r="D175" s="131" t="s">
        <v>63</v>
      </c>
      <c r="E175" s="94">
        <v>916698</v>
      </c>
      <c r="F175" s="94">
        <v>1</v>
      </c>
    </row>
    <row r="176" spans="1:6" x14ac:dyDescent="0.2">
      <c r="A176" s="94" t="s">
        <v>90</v>
      </c>
      <c r="B176" s="94">
        <v>2001</v>
      </c>
      <c r="C176" s="95">
        <v>45827</v>
      </c>
      <c r="D176" s="131" t="s">
        <v>63</v>
      </c>
      <c r="E176" s="94">
        <v>1027530</v>
      </c>
      <c r="F176" s="94">
        <v>4</v>
      </c>
    </row>
    <row r="177" spans="1:6" x14ac:dyDescent="0.2">
      <c r="A177" s="94" t="s">
        <v>90</v>
      </c>
      <c r="B177" s="94">
        <v>2001</v>
      </c>
      <c r="C177" s="95">
        <v>45827</v>
      </c>
      <c r="D177" s="131" t="s">
        <v>63</v>
      </c>
      <c r="E177" s="94">
        <v>457137</v>
      </c>
      <c r="F177" s="94">
        <v>4</v>
      </c>
    </row>
    <row r="178" spans="1:6" x14ac:dyDescent="0.2">
      <c r="A178" s="94" t="s">
        <v>90</v>
      </c>
      <c r="B178" s="94">
        <v>2001</v>
      </c>
      <c r="C178" s="95">
        <v>45827</v>
      </c>
      <c r="D178" s="131" t="s">
        <v>63</v>
      </c>
      <c r="E178" s="94">
        <v>118644003</v>
      </c>
      <c r="F178" s="94">
        <v>9</v>
      </c>
    </row>
    <row r="179" spans="1:6" x14ac:dyDescent="0.2">
      <c r="A179" s="94" t="s">
        <v>90</v>
      </c>
      <c r="B179" s="94">
        <v>2001</v>
      </c>
      <c r="C179" s="95">
        <v>45827</v>
      </c>
      <c r="D179" s="131" t="s">
        <v>63</v>
      </c>
      <c r="E179" s="94">
        <v>735373003</v>
      </c>
      <c r="F179" s="94">
        <v>20</v>
      </c>
    </row>
    <row r="180" spans="1:6" x14ac:dyDescent="0.2">
      <c r="A180" s="94" t="s">
        <v>90</v>
      </c>
      <c r="B180" s="94">
        <v>2001</v>
      </c>
      <c r="C180" s="95">
        <v>45827</v>
      </c>
      <c r="D180" s="131" t="s">
        <v>63</v>
      </c>
      <c r="E180" s="94">
        <v>1028348</v>
      </c>
      <c r="F180" s="94">
        <v>84</v>
      </c>
    </row>
    <row r="181" spans="1:6" x14ac:dyDescent="0.2">
      <c r="A181" s="94" t="s">
        <v>90</v>
      </c>
      <c r="B181" s="94">
        <v>2001</v>
      </c>
      <c r="C181" s="95">
        <v>45827</v>
      </c>
      <c r="D181" s="131" t="s">
        <v>63</v>
      </c>
      <c r="E181" s="94">
        <v>989048</v>
      </c>
      <c r="F181" s="94">
        <v>3901</v>
      </c>
    </row>
    <row r="182" spans="1:6" x14ac:dyDescent="0.2">
      <c r="A182" s="94" t="s">
        <v>90</v>
      </c>
      <c r="B182" s="94">
        <v>2001</v>
      </c>
      <c r="C182" s="95">
        <v>45827</v>
      </c>
      <c r="D182" s="131" t="s">
        <v>63</v>
      </c>
      <c r="E182" s="94">
        <v>70841001</v>
      </c>
      <c r="F182" s="94">
        <v>72</v>
      </c>
    </row>
    <row r="183" spans="1:6" x14ac:dyDescent="0.2">
      <c r="A183" s="94" t="s">
        <v>90</v>
      </c>
      <c r="B183" s="94">
        <v>2001</v>
      </c>
      <c r="C183" s="95">
        <v>45827</v>
      </c>
      <c r="D183" s="131" t="s">
        <v>63</v>
      </c>
      <c r="E183" s="94">
        <v>396035003</v>
      </c>
      <c r="F183" s="94">
        <v>72</v>
      </c>
    </row>
    <row r="184" spans="1:6" x14ac:dyDescent="0.2">
      <c r="A184" s="94" t="s">
        <v>90</v>
      </c>
      <c r="B184" s="94">
        <v>2001</v>
      </c>
      <c r="C184" s="95">
        <v>45827</v>
      </c>
      <c r="D184" s="131" t="s">
        <v>63</v>
      </c>
      <c r="E184" s="94">
        <v>1021542</v>
      </c>
      <c r="F184" s="94">
        <v>14</v>
      </c>
    </row>
    <row r="185" spans="1:6" x14ac:dyDescent="0.2">
      <c r="A185" s="94" t="s">
        <v>90</v>
      </c>
      <c r="B185" s="94">
        <v>2001</v>
      </c>
      <c r="C185" s="95">
        <v>45827</v>
      </c>
      <c r="D185" s="131" t="s">
        <v>63</v>
      </c>
      <c r="E185" s="94">
        <v>484897</v>
      </c>
      <c r="F185" s="94">
        <v>10</v>
      </c>
    </row>
    <row r="186" spans="1:6" x14ac:dyDescent="0.2">
      <c r="A186" s="94" t="s">
        <v>90</v>
      </c>
      <c r="B186" s="94">
        <v>2001</v>
      </c>
      <c r="C186" s="95">
        <v>45827</v>
      </c>
      <c r="D186" s="131" t="s">
        <v>63</v>
      </c>
      <c r="E186" s="94">
        <v>1019074002</v>
      </c>
      <c r="F186" s="94">
        <v>22</v>
      </c>
    </row>
    <row r="187" spans="1:6" x14ac:dyDescent="0.2">
      <c r="A187" s="94" t="s">
        <v>90</v>
      </c>
      <c r="B187" s="94">
        <v>2001</v>
      </c>
      <c r="C187" s="95">
        <v>45827</v>
      </c>
      <c r="D187" s="131" t="s">
        <v>63</v>
      </c>
      <c r="E187" s="94">
        <v>1022402</v>
      </c>
      <c r="F187" s="94">
        <v>4</v>
      </c>
    </row>
    <row r="188" spans="1:6" x14ac:dyDescent="0.2">
      <c r="A188" s="94" t="s">
        <v>90</v>
      </c>
      <c r="B188" s="94">
        <v>2001</v>
      </c>
      <c r="C188" s="95">
        <v>45827</v>
      </c>
      <c r="D188" s="131" t="s">
        <v>63</v>
      </c>
      <c r="E188" s="94">
        <v>392304</v>
      </c>
      <c r="F188" s="94">
        <v>6</v>
      </c>
    </row>
    <row r="189" spans="1:6" x14ac:dyDescent="0.2">
      <c r="A189" s="94" t="s">
        <v>90</v>
      </c>
      <c r="B189" s="94">
        <v>2001</v>
      </c>
      <c r="C189" s="95">
        <v>45827</v>
      </c>
      <c r="D189" s="131" t="s">
        <v>63</v>
      </c>
      <c r="E189" s="94">
        <v>1016137</v>
      </c>
      <c r="F189" s="94">
        <v>31</v>
      </c>
    </row>
    <row r="190" spans="1:6" x14ac:dyDescent="0.2">
      <c r="A190" s="94" t="s">
        <v>90</v>
      </c>
      <c r="B190" s="94">
        <v>2001</v>
      </c>
      <c r="C190" s="95">
        <v>45827</v>
      </c>
      <c r="D190" s="131" t="s">
        <v>63</v>
      </c>
      <c r="E190" s="94">
        <v>947966</v>
      </c>
      <c r="F190" s="94">
        <v>24</v>
      </c>
    </row>
    <row r="191" spans="1:6" x14ac:dyDescent="0.2">
      <c r="A191" s="94" t="s">
        <v>90</v>
      </c>
      <c r="B191" s="94">
        <v>2001</v>
      </c>
      <c r="C191" s="95">
        <v>45827</v>
      </c>
      <c r="D191" s="131" t="s">
        <v>63</v>
      </c>
      <c r="E191" s="94">
        <v>334950</v>
      </c>
      <c r="F191" s="94">
        <v>72</v>
      </c>
    </row>
    <row r="192" spans="1:6" x14ac:dyDescent="0.2">
      <c r="A192" s="94" t="s">
        <v>90</v>
      </c>
      <c r="B192" s="94">
        <v>2001</v>
      </c>
      <c r="C192" s="95">
        <v>45827</v>
      </c>
      <c r="D192" s="131" t="s">
        <v>63</v>
      </c>
      <c r="E192" s="94">
        <v>1016134</v>
      </c>
      <c r="F192" s="94">
        <v>17</v>
      </c>
    </row>
    <row r="193" spans="1:6" x14ac:dyDescent="0.2">
      <c r="A193" s="94" t="s">
        <v>90</v>
      </c>
      <c r="B193" s="94">
        <v>2001</v>
      </c>
      <c r="C193" s="95">
        <v>45827</v>
      </c>
      <c r="D193" s="131" t="s">
        <v>63</v>
      </c>
      <c r="E193" s="94">
        <v>1021546</v>
      </c>
      <c r="F193" s="94">
        <v>35</v>
      </c>
    </row>
    <row r="194" spans="1:6" x14ac:dyDescent="0.2">
      <c r="A194" s="94" t="s">
        <v>90</v>
      </c>
      <c r="B194" s="94">
        <v>2001</v>
      </c>
      <c r="C194" s="95">
        <v>45827</v>
      </c>
      <c r="D194" s="131" t="s">
        <v>63</v>
      </c>
      <c r="E194" s="94">
        <v>560877</v>
      </c>
      <c r="F194" s="94">
        <v>9</v>
      </c>
    </row>
    <row r="195" spans="1:6" x14ac:dyDescent="0.2">
      <c r="A195" s="94" t="s">
        <v>90</v>
      </c>
      <c r="B195" s="94">
        <v>2001</v>
      </c>
      <c r="C195" s="95">
        <v>45827</v>
      </c>
      <c r="D195" s="131" t="s">
        <v>63</v>
      </c>
      <c r="E195" s="94">
        <v>531943</v>
      </c>
      <c r="F195" s="94">
        <v>12</v>
      </c>
    </row>
    <row r="196" spans="1:6" x14ac:dyDescent="0.2">
      <c r="A196" s="94" t="s">
        <v>90</v>
      </c>
      <c r="B196" s="94">
        <v>2001</v>
      </c>
      <c r="C196" s="95">
        <v>45827</v>
      </c>
      <c r="D196" s="131" t="s">
        <v>63</v>
      </c>
      <c r="E196" s="94">
        <v>482548</v>
      </c>
      <c r="F196" s="94">
        <v>3</v>
      </c>
    </row>
    <row r="197" spans="1:6" x14ac:dyDescent="0.2">
      <c r="A197" s="94" t="s">
        <v>90</v>
      </c>
      <c r="B197" s="94">
        <v>2001</v>
      </c>
      <c r="C197" s="95">
        <v>45827</v>
      </c>
      <c r="D197" s="131" t="s">
        <v>63</v>
      </c>
      <c r="E197" s="94">
        <v>1021543</v>
      </c>
      <c r="F197" s="94">
        <v>28</v>
      </c>
    </row>
    <row r="198" spans="1:6" x14ac:dyDescent="0.2">
      <c r="A198" s="94" t="s">
        <v>90</v>
      </c>
      <c r="B198" s="94">
        <v>2001</v>
      </c>
      <c r="C198" s="95">
        <v>45827</v>
      </c>
      <c r="D198" s="131" t="s">
        <v>63</v>
      </c>
      <c r="E198" s="94">
        <v>353468</v>
      </c>
      <c r="F198" s="94">
        <v>12</v>
      </c>
    </row>
    <row r="199" spans="1:6" x14ac:dyDescent="0.2">
      <c r="A199" s="94" t="s">
        <v>90</v>
      </c>
      <c r="B199" s="94">
        <v>2001</v>
      </c>
      <c r="C199" s="95">
        <v>45827</v>
      </c>
      <c r="D199" s="131" t="s">
        <v>63</v>
      </c>
      <c r="E199" s="94">
        <v>477426003</v>
      </c>
      <c r="F199" s="94">
        <v>3</v>
      </c>
    </row>
    <row r="200" spans="1:6" x14ac:dyDescent="0.2">
      <c r="A200" s="94" t="s">
        <v>90</v>
      </c>
      <c r="B200" s="94">
        <v>2001</v>
      </c>
      <c r="C200" s="95">
        <v>45827</v>
      </c>
      <c r="D200" s="131" t="s">
        <v>63</v>
      </c>
      <c r="E200" s="94">
        <v>70841003</v>
      </c>
      <c r="F200" s="94">
        <v>12</v>
      </c>
    </row>
    <row r="201" spans="1:6" x14ac:dyDescent="0.2">
      <c r="A201" s="94" t="s">
        <v>90</v>
      </c>
      <c r="B201" s="94">
        <v>2001</v>
      </c>
      <c r="C201" s="95">
        <v>45827</v>
      </c>
      <c r="D201" s="131" t="s">
        <v>63</v>
      </c>
      <c r="E201" s="94">
        <v>892485</v>
      </c>
      <c r="F201" s="94">
        <v>13</v>
      </c>
    </row>
    <row r="202" spans="1:6" x14ac:dyDescent="0.2">
      <c r="A202" s="94" t="s">
        <v>90</v>
      </c>
      <c r="B202" s="94">
        <v>2001</v>
      </c>
      <c r="C202" s="95">
        <v>45827</v>
      </c>
      <c r="D202" s="131" t="s">
        <v>63</v>
      </c>
      <c r="E202" s="94">
        <v>449851003</v>
      </c>
      <c r="F202" s="94">
        <v>24</v>
      </c>
    </row>
    <row r="203" spans="1:6" x14ac:dyDescent="0.2">
      <c r="A203" s="94" t="s">
        <v>90</v>
      </c>
      <c r="B203" s="94">
        <v>2001</v>
      </c>
      <c r="C203" s="95">
        <v>45827</v>
      </c>
      <c r="D203" s="131" t="s">
        <v>63</v>
      </c>
      <c r="E203" s="94">
        <v>768747</v>
      </c>
      <c r="F203" s="94">
        <v>6</v>
      </c>
    </row>
    <row r="204" spans="1:6" x14ac:dyDescent="0.2">
      <c r="A204" s="94" t="s">
        <v>90</v>
      </c>
      <c r="B204" s="94">
        <v>2001</v>
      </c>
      <c r="C204" s="95">
        <v>45827</v>
      </c>
      <c r="D204" s="131" t="s">
        <v>63</v>
      </c>
      <c r="E204" s="94">
        <v>485926</v>
      </c>
      <c r="F204" s="94">
        <v>3</v>
      </c>
    </row>
    <row r="205" spans="1:6" x14ac:dyDescent="0.2">
      <c r="A205" s="94" t="s">
        <v>90</v>
      </c>
      <c r="B205" s="94">
        <v>2001</v>
      </c>
      <c r="C205" s="95">
        <v>45827</v>
      </c>
      <c r="D205" s="131" t="s">
        <v>63</v>
      </c>
      <c r="E205" s="94">
        <v>774007</v>
      </c>
      <c r="F205" s="94">
        <v>2</v>
      </c>
    </row>
    <row r="206" spans="1:6" x14ac:dyDescent="0.2">
      <c r="A206" s="94" t="s">
        <v>90</v>
      </c>
      <c r="B206" s="94">
        <v>2001</v>
      </c>
      <c r="C206" s="95">
        <v>45827</v>
      </c>
      <c r="D206" s="131" t="s">
        <v>63</v>
      </c>
      <c r="E206" s="94">
        <v>892487</v>
      </c>
      <c r="F206" s="94">
        <v>4</v>
      </c>
    </row>
    <row r="207" spans="1:6" x14ac:dyDescent="0.2">
      <c r="A207" s="94" t="s">
        <v>90</v>
      </c>
      <c r="B207" s="94">
        <v>2001</v>
      </c>
      <c r="C207" s="95">
        <v>45827</v>
      </c>
      <c r="D207" s="131" t="s">
        <v>63</v>
      </c>
      <c r="E207" s="94">
        <v>543529</v>
      </c>
      <c r="F207" s="94">
        <v>12</v>
      </c>
    </row>
    <row r="208" spans="1:6" x14ac:dyDescent="0.2">
      <c r="A208" s="94" t="s">
        <v>90</v>
      </c>
      <c r="B208" s="94">
        <v>2001</v>
      </c>
      <c r="C208" s="95">
        <v>45827</v>
      </c>
      <c r="D208" s="131" t="s">
        <v>63</v>
      </c>
      <c r="E208" s="94">
        <v>560871</v>
      </c>
      <c r="F208" s="94">
        <v>18</v>
      </c>
    </row>
    <row r="209" spans="1:6" x14ac:dyDescent="0.2">
      <c r="A209" s="94" t="s">
        <v>90</v>
      </c>
      <c r="B209" s="94">
        <v>2001</v>
      </c>
      <c r="C209" s="95">
        <v>45827</v>
      </c>
      <c r="D209" s="131" t="s">
        <v>63</v>
      </c>
      <c r="E209" s="94">
        <v>1031962</v>
      </c>
      <c r="F209" s="94">
        <v>42</v>
      </c>
    </row>
    <row r="210" spans="1:6" x14ac:dyDescent="0.2">
      <c r="A210" s="94" t="s">
        <v>90</v>
      </c>
      <c r="B210" s="94">
        <v>2001</v>
      </c>
      <c r="C210" s="95">
        <v>45827</v>
      </c>
      <c r="D210" s="131" t="s">
        <v>63</v>
      </c>
      <c r="E210" s="94">
        <v>353462002</v>
      </c>
      <c r="F210" s="94">
        <v>7</v>
      </c>
    </row>
    <row r="211" spans="1:6" x14ac:dyDescent="0.2">
      <c r="A211" s="94" t="s">
        <v>90</v>
      </c>
      <c r="B211" s="94">
        <v>2001</v>
      </c>
      <c r="C211" s="95">
        <v>45827</v>
      </c>
      <c r="D211" s="131" t="s">
        <v>63</v>
      </c>
      <c r="E211" s="94">
        <v>4236</v>
      </c>
      <c r="F211" s="94">
        <v>9</v>
      </c>
    </row>
    <row r="212" spans="1:6" x14ac:dyDescent="0.2">
      <c r="A212" s="94" t="s">
        <v>90</v>
      </c>
      <c r="B212" s="94">
        <v>2001</v>
      </c>
      <c r="C212" s="95">
        <v>45827</v>
      </c>
      <c r="D212" s="131" t="s">
        <v>63</v>
      </c>
      <c r="E212" s="94">
        <v>49463005</v>
      </c>
      <c r="F212" s="94">
        <v>39</v>
      </c>
    </row>
    <row r="213" spans="1:6" x14ac:dyDescent="0.2">
      <c r="A213" s="94" t="s">
        <v>90</v>
      </c>
      <c r="B213" s="94">
        <v>2001</v>
      </c>
      <c r="C213" s="95">
        <v>45827</v>
      </c>
      <c r="D213" s="131" t="s">
        <v>63</v>
      </c>
      <c r="E213" s="94">
        <v>1031959</v>
      </c>
      <c r="F213" s="94">
        <v>36</v>
      </c>
    </row>
    <row r="214" spans="1:6" x14ac:dyDescent="0.2">
      <c r="A214" s="94" t="s">
        <v>90</v>
      </c>
      <c r="B214" s="94">
        <v>2001</v>
      </c>
      <c r="C214" s="95">
        <v>45827</v>
      </c>
      <c r="D214" s="131" t="s">
        <v>63</v>
      </c>
      <c r="E214" s="94">
        <v>1031957</v>
      </c>
      <c r="F214" s="94">
        <v>24</v>
      </c>
    </row>
    <row r="215" spans="1:6" x14ac:dyDescent="0.2">
      <c r="A215" s="94" t="s">
        <v>90</v>
      </c>
      <c r="B215" s="94">
        <v>2001</v>
      </c>
      <c r="C215" s="95">
        <v>45827</v>
      </c>
      <c r="D215" s="131" t="s">
        <v>63</v>
      </c>
      <c r="E215" s="94">
        <v>558891</v>
      </c>
      <c r="F215" s="94">
        <v>6</v>
      </c>
    </row>
    <row r="216" spans="1:6" x14ac:dyDescent="0.2">
      <c r="A216" s="94" t="s">
        <v>90</v>
      </c>
      <c r="B216" s="94">
        <v>2001</v>
      </c>
      <c r="C216" s="95">
        <v>45827</v>
      </c>
      <c r="D216" s="131" t="s">
        <v>63</v>
      </c>
      <c r="E216" s="94">
        <v>1031956</v>
      </c>
      <c r="F216" s="94">
        <v>12</v>
      </c>
    </row>
    <row r="217" spans="1:6" x14ac:dyDescent="0.2">
      <c r="A217" s="94" t="s">
        <v>90</v>
      </c>
      <c r="B217" s="94">
        <v>2001</v>
      </c>
      <c r="C217" s="95">
        <v>45827</v>
      </c>
      <c r="D217" s="131" t="s">
        <v>63</v>
      </c>
      <c r="E217" s="94">
        <v>70125</v>
      </c>
      <c r="F217" s="94">
        <v>15</v>
      </c>
    </row>
    <row r="218" spans="1:6" x14ac:dyDescent="0.2">
      <c r="A218" s="94" t="s">
        <v>90</v>
      </c>
      <c r="B218" s="94">
        <v>2001</v>
      </c>
      <c r="C218" s="95">
        <v>45827</v>
      </c>
      <c r="D218" s="131" t="s">
        <v>63</v>
      </c>
      <c r="E218" s="94">
        <v>750562001</v>
      </c>
      <c r="F218" s="94">
        <v>10</v>
      </c>
    </row>
    <row r="219" spans="1:6" x14ac:dyDescent="0.2">
      <c r="A219" s="94" t="s">
        <v>90</v>
      </c>
      <c r="B219" s="94">
        <v>2001</v>
      </c>
      <c r="C219" s="95">
        <v>45827</v>
      </c>
      <c r="D219" s="131" t="s">
        <v>63</v>
      </c>
      <c r="E219" s="94">
        <v>49463004</v>
      </c>
      <c r="F219" s="94">
        <v>48</v>
      </c>
    </row>
    <row r="220" spans="1:6" x14ac:dyDescent="0.2">
      <c r="A220" s="94" t="s">
        <v>90</v>
      </c>
      <c r="B220" s="94">
        <v>2001</v>
      </c>
      <c r="C220" s="95">
        <v>45827</v>
      </c>
      <c r="D220" s="131" t="s">
        <v>63</v>
      </c>
      <c r="E220" s="94">
        <v>562742</v>
      </c>
      <c r="F220" s="94">
        <v>2</v>
      </c>
    </row>
    <row r="221" spans="1:6" x14ac:dyDescent="0.2">
      <c r="A221" s="94" t="s">
        <v>90</v>
      </c>
      <c r="B221" s="94">
        <v>2001</v>
      </c>
      <c r="C221" s="95">
        <v>45827</v>
      </c>
      <c r="D221" s="131" t="s">
        <v>63</v>
      </c>
      <c r="E221" s="94">
        <v>4759</v>
      </c>
      <c r="F221" s="94">
        <v>34</v>
      </c>
    </row>
    <row r="222" spans="1:6" x14ac:dyDescent="0.2">
      <c r="A222" s="94" t="s">
        <v>90</v>
      </c>
      <c r="B222" s="94">
        <v>2001</v>
      </c>
      <c r="C222" s="95">
        <v>45827</v>
      </c>
      <c r="D222" s="131" t="s">
        <v>63</v>
      </c>
      <c r="E222" s="94">
        <v>531747</v>
      </c>
      <c r="F222" s="94">
        <v>6</v>
      </c>
    </row>
    <row r="223" spans="1:6" x14ac:dyDescent="0.2">
      <c r="A223" s="94" t="s">
        <v>90</v>
      </c>
      <c r="B223" s="94">
        <v>2001</v>
      </c>
      <c r="C223" s="95">
        <v>45827</v>
      </c>
      <c r="D223" s="131" t="s">
        <v>63</v>
      </c>
      <c r="E223" s="94">
        <v>533047006</v>
      </c>
      <c r="F223" s="94">
        <v>81</v>
      </c>
    </row>
    <row r="224" spans="1:6" x14ac:dyDescent="0.2">
      <c r="A224" s="94" t="s">
        <v>90</v>
      </c>
      <c r="B224" s="94">
        <v>2001</v>
      </c>
      <c r="C224" s="95">
        <v>45827</v>
      </c>
      <c r="D224" s="131" t="s">
        <v>63</v>
      </c>
      <c r="E224" s="94">
        <v>143829</v>
      </c>
      <c r="F224" s="94">
        <v>3</v>
      </c>
    </row>
    <row r="225" spans="1:6" x14ac:dyDescent="0.2">
      <c r="A225" s="94" t="s">
        <v>90</v>
      </c>
      <c r="B225" s="94">
        <v>2001</v>
      </c>
      <c r="C225" s="95">
        <v>45827</v>
      </c>
      <c r="D225" s="131" t="s">
        <v>63</v>
      </c>
      <c r="E225" s="94">
        <v>567791</v>
      </c>
      <c r="F225" s="94">
        <v>24</v>
      </c>
    </row>
    <row r="226" spans="1:6" x14ac:dyDescent="0.2">
      <c r="A226" s="94" t="s">
        <v>90</v>
      </c>
      <c r="B226" s="94">
        <v>2001</v>
      </c>
      <c r="C226" s="95">
        <v>45827</v>
      </c>
      <c r="D226" s="131" t="s">
        <v>63</v>
      </c>
      <c r="E226" s="94">
        <v>374077</v>
      </c>
      <c r="F226" s="94">
        <v>15</v>
      </c>
    </row>
    <row r="227" spans="1:6" x14ac:dyDescent="0.2">
      <c r="A227" s="94" t="s">
        <v>90</v>
      </c>
      <c r="B227" s="94">
        <v>2001</v>
      </c>
      <c r="C227" s="95">
        <v>45827</v>
      </c>
      <c r="D227" s="131" t="s">
        <v>63</v>
      </c>
      <c r="E227" s="94">
        <v>4763</v>
      </c>
      <c r="F227" s="94">
        <v>13</v>
      </c>
    </row>
    <row r="228" spans="1:6" x14ac:dyDescent="0.2">
      <c r="A228" s="94" t="s">
        <v>90</v>
      </c>
      <c r="B228" s="94">
        <v>2001</v>
      </c>
      <c r="C228" s="95">
        <v>45827</v>
      </c>
      <c r="D228" s="131" t="s">
        <v>63</v>
      </c>
      <c r="E228" s="94">
        <v>768637001</v>
      </c>
      <c r="F228" s="94">
        <v>12</v>
      </c>
    </row>
    <row r="229" spans="1:6" x14ac:dyDescent="0.2">
      <c r="A229" s="94" t="s">
        <v>90</v>
      </c>
      <c r="B229" s="94">
        <v>2001</v>
      </c>
      <c r="C229" s="95">
        <v>45827</v>
      </c>
      <c r="D229" s="131" t="s">
        <v>63</v>
      </c>
      <c r="E229" s="94">
        <v>789726</v>
      </c>
      <c r="F229" s="94">
        <v>13</v>
      </c>
    </row>
    <row r="230" spans="1:6" x14ac:dyDescent="0.2">
      <c r="A230" s="94" t="s">
        <v>90</v>
      </c>
      <c r="B230" s="94">
        <v>2001</v>
      </c>
      <c r="C230" s="95">
        <v>45827</v>
      </c>
      <c r="D230" s="131" t="s">
        <v>63</v>
      </c>
      <c r="E230" s="94">
        <v>115544</v>
      </c>
      <c r="F230" s="94">
        <v>18</v>
      </c>
    </row>
    <row r="231" spans="1:6" x14ac:dyDescent="0.2">
      <c r="A231" s="94" t="s">
        <v>90</v>
      </c>
      <c r="B231" s="94">
        <v>2001</v>
      </c>
      <c r="C231" s="95">
        <v>45827</v>
      </c>
      <c r="D231" s="131" t="s">
        <v>63</v>
      </c>
      <c r="E231" s="94">
        <v>4257</v>
      </c>
      <c r="F231" s="94">
        <v>13</v>
      </c>
    </row>
    <row r="232" spans="1:6" x14ac:dyDescent="0.2">
      <c r="A232" s="94" t="s">
        <v>90</v>
      </c>
      <c r="B232" s="94">
        <v>2001</v>
      </c>
      <c r="C232" s="95">
        <v>45827</v>
      </c>
      <c r="D232" s="131" t="s">
        <v>63</v>
      </c>
      <c r="E232" s="94">
        <v>787636</v>
      </c>
      <c r="F232" s="94">
        <v>6</v>
      </c>
    </row>
    <row r="233" spans="1:6" x14ac:dyDescent="0.2">
      <c r="A233" s="94" t="s">
        <v>90</v>
      </c>
      <c r="B233" s="94">
        <v>2001</v>
      </c>
      <c r="C233" s="95">
        <v>45827</v>
      </c>
      <c r="D233" s="131" t="s">
        <v>63</v>
      </c>
      <c r="E233" s="94">
        <v>4259</v>
      </c>
      <c r="F233" s="94">
        <v>20</v>
      </c>
    </row>
    <row r="234" spans="1:6" x14ac:dyDescent="0.2">
      <c r="A234" s="94" t="s">
        <v>90</v>
      </c>
      <c r="B234" s="94">
        <v>2001</v>
      </c>
      <c r="C234" s="95">
        <v>45827</v>
      </c>
      <c r="D234" s="131" t="s">
        <v>63</v>
      </c>
      <c r="E234" s="94">
        <v>1024535</v>
      </c>
      <c r="F234" s="94">
        <v>54</v>
      </c>
    </row>
    <row r="235" spans="1:6" x14ac:dyDescent="0.2">
      <c r="A235" s="94" t="s">
        <v>90</v>
      </c>
      <c r="B235" s="94">
        <v>2001</v>
      </c>
      <c r="C235" s="95">
        <v>45827</v>
      </c>
      <c r="D235" s="131" t="s">
        <v>63</v>
      </c>
      <c r="E235" s="94">
        <v>374076</v>
      </c>
      <c r="F235" s="94">
        <v>5</v>
      </c>
    </row>
    <row r="236" spans="1:6" x14ac:dyDescent="0.2">
      <c r="A236" s="94" t="s">
        <v>90</v>
      </c>
      <c r="B236" s="94">
        <v>2001</v>
      </c>
      <c r="C236" s="95">
        <v>45827</v>
      </c>
      <c r="D236" s="131" t="s">
        <v>63</v>
      </c>
      <c r="E236" s="94">
        <v>4228</v>
      </c>
      <c r="F236" s="94">
        <v>38</v>
      </c>
    </row>
    <row r="237" spans="1:6" x14ac:dyDescent="0.2">
      <c r="A237" s="94" t="s">
        <v>90</v>
      </c>
      <c r="B237" s="94">
        <v>2001</v>
      </c>
      <c r="C237" s="95">
        <v>45827</v>
      </c>
      <c r="D237" s="131" t="s">
        <v>63</v>
      </c>
      <c r="E237" s="94">
        <v>452020</v>
      </c>
      <c r="F237" s="94">
        <v>12</v>
      </c>
    </row>
    <row r="238" spans="1:6" x14ac:dyDescent="0.2">
      <c r="A238" s="94" t="s">
        <v>90</v>
      </c>
      <c r="B238" s="94">
        <v>2001</v>
      </c>
      <c r="C238" s="95">
        <v>45827</v>
      </c>
      <c r="D238" s="131" t="s">
        <v>63</v>
      </c>
      <c r="E238" s="94">
        <v>70124</v>
      </c>
      <c r="F238" s="94">
        <v>6</v>
      </c>
    </row>
    <row r="239" spans="1:6" x14ac:dyDescent="0.2">
      <c r="A239" s="94" t="s">
        <v>90</v>
      </c>
      <c r="B239" s="94">
        <v>2001</v>
      </c>
      <c r="C239" s="95">
        <v>45827</v>
      </c>
      <c r="D239" s="131" t="s">
        <v>63</v>
      </c>
      <c r="E239" s="94">
        <v>567790</v>
      </c>
      <c r="F239" s="94">
        <v>11</v>
      </c>
    </row>
    <row r="240" spans="1:6" x14ac:dyDescent="0.2">
      <c r="A240" s="94" t="s">
        <v>90</v>
      </c>
      <c r="B240" s="94">
        <v>2001</v>
      </c>
      <c r="C240" s="95">
        <v>45827</v>
      </c>
      <c r="D240" s="131" t="s">
        <v>63</v>
      </c>
      <c r="E240" s="94">
        <v>3378</v>
      </c>
      <c r="F240" s="94">
        <v>12</v>
      </c>
    </row>
    <row r="241" spans="1:6" x14ac:dyDescent="0.2">
      <c r="A241" s="94" t="s">
        <v>90</v>
      </c>
      <c r="B241" s="94">
        <v>2001</v>
      </c>
      <c r="C241" s="95">
        <v>45827</v>
      </c>
      <c r="D241" s="131" t="s">
        <v>63</v>
      </c>
      <c r="E241" s="94">
        <v>373449</v>
      </c>
      <c r="F241" s="94">
        <v>10</v>
      </c>
    </row>
    <row r="242" spans="1:6" x14ac:dyDescent="0.2">
      <c r="A242" s="94" t="s">
        <v>90</v>
      </c>
      <c r="B242" s="94">
        <v>2001</v>
      </c>
      <c r="C242" s="95">
        <v>45827</v>
      </c>
      <c r="D242" s="131" t="s">
        <v>63</v>
      </c>
      <c r="E242" s="94">
        <v>143871001</v>
      </c>
      <c r="F242" s="94">
        <v>9</v>
      </c>
    </row>
    <row r="243" spans="1:6" x14ac:dyDescent="0.2">
      <c r="A243" s="94" t="s">
        <v>90</v>
      </c>
      <c r="B243" s="94">
        <v>2001</v>
      </c>
      <c r="C243" s="95">
        <v>45827</v>
      </c>
      <c r="D243" s="131" t="s">
        <v>63</v>
      </c>
      <c r="E243" s="94">
        <v>719573</v>
      </c>
      <c r="F243" s="94">
        <v>17</v>
      </c>
    </row>
    <row r="244" spans="1:6" x14ac:dyDescent="0.2">
      <c r="A244" s="94" t="s">
        <v>90</v>
      </c>
      <c r="B244" s="94">
        <v>2001</v>
      </c>
      <c r="C244" s="95">
        <v>45827</v>
      </c>
      <c r="D244" s="131" t="s">
        <v>63</v>
      </c>
      <c r="E244" s="94">
        <v>1024529</v>
      </c>
      <c r="F244" s="94">
        <v>15</v>
      </c>
    </row>
    <row r="245" spans="1:6" x14ac:dyDescent="0.2">
      <c r="A245" s="94" t="s">
        <v>90</v>
      </c>
      <c r="B245" s="94">
        <v>2001</v>
      </c>
      <c r="C245" s="95">
        <v>45827</v>
      </c>
      <c r="D245" s="131" t="s">
        <v>63</v>
      </c>
      <c r="E245" s="94">
        <v>48223001</v>
      </c>
      <c r="F245" s="94">
        <v>3</v>
      </c>
    </row>
    <row r="246" spans="1:6" x14ac:dyDescent="0.2">
      <c r="A246" s="94" t="s">
        <v>90</v>
      </c>
      <c r="B246" s="94">
        <v>2001</v>
      </c>
      <c r="C246" s="95">
        <v>45827</v>
      </c>
      <c r="D246" s="131" t="s">
        <v>63</v>
      </c>
      <c r="E246" s="94">
        <v>508126</v>
      </c>
      <c r="F246" s="94">
        <v>9</v>
      </c>
    </row>
    <row r="247" spans="1:6" x14ac:dyDescent="0.2">
      <c r="A247" s="94" t="s">
        <v>90</v>
      </c>
      <c r="B247" s="94">
        <v>2001</v>
      </c>
      <c r="C247" s="95">
        <v>45827</v>
      </c>
      <c r="D247" s="131" t="s">
        <v>63</v>
      </c>
      <c r="E247" s="94">
        <v>143871002</v>
      </c>
      <c r="F247" s="94">
        <v>15</v>
      </c>
    </row>
    <row r="248" spans="1:6" x14ac:dyDescent="0.2">
      <c r="A248" s="94" t="s">
        <v>90</v>
      </c>
      <c r="B248" s="94">
        <v>2001</v>
      </c>
      <c r="C248" s="95">
        <v>45827</v>
      </c>
      <c r="D248" s="131" t="s">
        <v>63</v>
      </c>
      <c r="E248" s="94">
        <v>470338</v>
      </c>
      <c r="F248" s="94">
        <v>1</v>
      </c>
    </row>
    <row r="249" spans="1:6" x14ac:dyDescent="0.2">
      <c r="A249" s="94" t="s">
        <v>90</v>
      </c>
      <c r="B249" s="94">
        <v>2001</v>
      </c>
      <c r="C249" s="95">
        <v>45827</v>
      </c>
      <c r="D249" s="131" t="s">
        <v>63</v>
      </c>
      <c r="E249" s="94">
        <v>518476004</v>
      </c>
      <c r="F249" s="94">
        <v>12</v>
      </c>
    </row>
    <row r="250" spans="1:6" x14ac:dyDescent="0.2">
      <c r="A250" s="94" t="s">
        <v>90</v>
      </c>
      <c r="B250" s="94">
        <v>2001</v>
      </c>
      <c r="C250" s="95">
        <v>45827</v>
      </c>
      <c r="D250" s="131" t="s">
        <v>63</v>
      </c>
      <c r="E250" s="94">
        <v>59505002</v>
      </c>
      <c r="F250" s="94">
        <v>29</v>
      </c>
    </row>
    <row r="251" spans="1:6" x14ac:dyDescent="0.2">
      <c r="A251" s="94" t="s">
        <v>90</v>
      </c>
      <c r="B251" s="94">
        <v>2001</v>
      </c>
      <c r="C251" s="95">
        <v>45827</v>
      </c>
      <c r="D251" s="131" t="s">
        <v>63</v>
      </c>
      <c r="E251" s="94">
        <v>4993</v>
      </c>
      <c r="F251" s="94">
        <v>10</v>
      </c>
    </row>
    <row r="252" spans="1:6" x14ac:dyDescent="0.2">
      <c r="A252" s="94" t="s">
        <v>90</v>
      </c>
      <c r="B252" s="94">
        <v>2001</v>
      </c>
      <c r="C252" s="95">
        <v>45827</v>
      </c>
      <c r="D252" s="131" t="s">
        <v>63</v>
      </c>
      <c r="E252" s="94">
        <v>506514</v>
      </c>
      <c r="F252" s="94">
        <v>9</v>
      </c>
    </row>
    <row r="253" spans="1:6" x14ac:dyDescent="0.2">
      <c r="A253" s="94" t="s">
        <v>90</v>
      </c>
      <c r="B253" s="94">
        <v>2001</v>
      </c>
      <c r="C253" s="95">
        <v>45827</v>
      </c>
      <c r="D253" s="131" t="s">
        <v>63</v>
      </c>
      <c r="E253" s="94">
        <v>768638002</v>
      </c>
      <c r="F253" s="94">
        <v>13</v>
      </c>
    </row>
    <row r="254" spans="1:6" x14ac:dyDescent="0.2">
      <c r="A254" s="94" t="s">
        <v>90</v>
      </c>
      <c r="B254" s="94">
        <v>2001</v>
      </c>
      <c r="C254" s="95">
        <v>45827</v>
      </c>
      <c r="D254" s="131" t="s">
        <v>63</v>
      </c>
      <c r="E254" s="94">
        <v>48223002</v>
      </c>
      <c r="F254" s="94">
        <v>10</v>
      </c>
    </row>
    <row r="255" spans="1:6" x14ac:dyDescent="0.2">
      <c r="A255" s="94" t="s">
        <v>90</v>
      </c>
      <c r="B255" s="94">
        <v>2001</v>
      </c>
      <c r="C255" s="95">
        <v>45827</v>
      </c>
      <c r="D255" s="131" t="s">
        <v>63</v>
      </c>
      <c r="E255" s="94">
        <v>754389</v>
      </c>
      <c r="F255" s="94">
        <v>8</v>
      </c>
    </row>
    <row r="256" spans="1:6" x14ac:dyDescent="0.2">
      <c r="A256" s="94" t="s">
        <v>90</v>
      </c>
      <c r="B256" s="94">
        <v>2001</v>
      </c>
      <c r="C256" s="95">
        <v>45827</v>
      </c>
      <c r="D256" s="131" t="s">
        <v>63</v>
      </c>
      <c r="E256" s="94">
        <v>45685</v>
      </c>
      <c r="F256" s="94">
        <v>26</v>
      </c>
    </row>
    <row r="257" spans="1:6" x14ac:dyDescent="0.2">
      <c r="A257" s="94" t="s">
        <v>90</v>
      </c>
      <c r="B257" s="94">
        <v>2001</v>
      </c>
      <c r="C257" s="95">
        <v>45827</v>
      </c>
      <c r="D257" s="131" t="s">
        <v>63</v>
      </c>
      <c r="E257" s="94">
        <v>947275</v>
      </c>
      <c r="F257" s="94">
        <v>6</v>
      </c>
    </row>
    <row r="258" spans="1:6" x14ac:dyDescent="0.2">
      <c r="A258" s="94" t="s">
        <v>90</v>
      </c>
      <c r="B258" s="94">
        <v>2001</v>
      </c>
      <c r="C258" s="95">
        <v>45827</v>
      </c>
      <c r="D258" s="131" t="s">
        <v>63</v>
      </c>
      <c r="E258" s="94">
        <v>1024532</v>
      </c>
      <c r="F258" s="94">
        <v>30</v>
      </c>
    </row>
    <row r="259" spans="1:6" x14ac:dyDescent="0.2">
      <c r="A259" s="94" t="s">
        <v>90</v>
      </c>
      <c r="B259" s="94">
        <v>2001</v>
      </c>
      <c r="C259" s="95">
        <v>45827</v>
      </c>
      <c r="D259" s="131" t="s">
        <v>63</v>
      </c>
      <c r="E259" s="94">
        <v>38955</v>
      </c>
      <c r="F259" s="94">
        <v>12</v>
      </c>
    </row>
    <row r="260" spans="1:6" x14ac:dyDescent="0.2">
      <c r="A260" s="94" t="s">
        <v>90</v>
      </c>
      <c r="B260" s="94">
        <v>2001</v>
      </c>
      <c r="C260" s="95">
        <v>45827</v>
      </c>
      <c r="D260" s="131" t="s">
        <v>63</v>
      </c>
      <c r="E260" s="94">
        <v>768638001</v>
      </c>
      <c r="F260" s="94">
        <v>5</v>
      </c>
    </row>
    <row r="261" spans="1:6" x14ac:dyDescent="0.2">
      <c r="A261" s="94" t="s">
        <v>90</v>
      </c>
      <c r="B261" s="94">
        <v>2001</v>
      </c>
      <c r="C261" s="95">
        <v>45827</v>
      </c>
      <c r="D261" s="131" t="s">
        <v>63</v>
      </c>
      <c r="E261" s="94">
        <v>477090001</v>
      </c>
      <c r="F261" s="94">
        <v>6</v>
      </c>
    </row>
    <row r="262" spans="1:6" x14ac:dyDescent="0.2">
      <c r="A262" s="94" t="s">
        <v>90</v>
      </c>
      <c r="B262" s="94">
        <v>2001</v>
      </c>
      <c r="C262" s="95">
        <v>45827</v>
      </c>
      <c r="D262" s="131" t="s">
        <v>63</v>
      </c>
      <c r="E262" s="94">
        <v>451983</v>
      </c>
      <c r="F262" s="94">
        <v>18</v>
      </c>
    </row>
    <row r="263" spans="1:6" x14ac:dyDescent="0.2">
      <c r="A263" s="94" t="s">
        <v>90</v>
      </c>
      <c r="B263" s="94">
        <v>2001</v>
      </c>
      <c r="C263" s="95">
        <v>45827</v>
      </c>
      <c r="D263" s="131" t="s">
        <v>63</v>
      </c>
      <c r="E263" s="94">
        <v>49463003</v>
      </c>
      <c r="F263" s="94">
        <v>3</v>
      </c>
    </row>
    <row r="264" spans="1:6" x14ac:dyDescent="0.2">
      <c r="A264" s="94" t="s">
        <v>90</v>
      </c>
      <c r="B264" s="94">
        <v>2001</v>
      </c>
      <c r="C264" s="95">
        <v>45827</v>
      </c>
      <c r="D264" s="131" t="s">
        <v>63</v>
      </c>
      <c r="E264" s="94">
        <v>768637002</v>
      </c>
      <c r="F264" s="94">
        <v>18</v>
      </c>
    </row>
    <row r="265" spans="1:6" x14ac:dyDescent="0.2">
      <c r="A265" s="94" t="s">
        <v>90</v>
      </c>
      <c r="B265" s="94">
        <v>2001</v>
      </c>
      <c r="C265" s="95">
        <v>45827</v>
      </c>
      <c r="D265" s="131" t="s">
        <v>63</v>
      </c>
      <c r="E265" s="94">
        <v>771246</v>
      </c>
      <c r="F265" s="94">
        <v>4</v>
      </c>
    </row>
    <row r="266" spans="1:6" x14ac:dyDescent="0.2">
      <c r="A266" s="94" t="s">
        <v>90</v>
      </c>
      <c r="B266" s="94">
        <v>2001</v>
      </c>
      <c r="C266" s="95">
        <v>45827</v>
      </c>
      <c r="D266" s="131" t="s">
        <v>63</v>
      </c>
      <c r="E266" s="94">
        <v>1024530</v>
      </c>
      <c r="F266" s="94">
        <v>16</v>
      </c>
    </row>
    <row r="267" spans="1:6" x14ac:dyDescent="0.2">
      <c r="A267" s="94" t="s">
        <v>90</v>
      </c>
      <c r="B267" s="94">
        <v>2001</v>
      </c>
      <c r="C267" s="95">
        <v>45827</v>
      </c>
      <c r="D267" s="131" t="s">
        <v>63</v>
      </c>
      <c r="E267" s="94">
        <v>1031958</v>
      </c>
      <c r="F267" s="94">
        <v>30</v>
      </c>
    </row>
    <row r="268" spans="1:6" x14ac:dyDescent="0.2">
      <c r="A268" s="94" t="s">
        <v>90</v>
      </c>
      <c r="B268" s="94">
        <v>2001</v>
      </c>
      <c r="C268" s="95">
        <v>45827</v>
      </c>
      <c r="D268" s="131" t="s">
        <v>63</v>
      </c>
      <c r="E268" s="94">
        <v>23494</v>
      </c>
      <c r="F268" s="94">
        <v>10</v>
      </c>
    </row>
    <row r="269" spans="1:6" x14ac:dyDescent="0.2">
      <c r="A269" s="94" t="s">
        <v>90</v>
      </c>
      <c r="B269" s="94">
        <v>2001</v>
      </c>
      <c r="C269" s="95">
        <v>45827</v>
      </c>
      <c r="D269" s="131" t="s">
        <v>63</v>
      </c>
      <c r="E269" s="94">
        <v>357712</v>
      </c>
      <c r="F269" s="94">
        <v>12</v>
      </c>
    </row>
    <row r="270" spans="1:6" x14ac:dyDescent="0.2">
      <c r="A270" s="94" t="s">
        <v>90</v>
      </c>
      <c r="B270" s="94">
        <v>2001</v>
      </c>
      <c r="C270" s="95">
        <v>45827</v>
      </c>
      <c r="D270" s="131" t="s">
        <v>63</v>
      </c>
      <c r="E270" s="94">
        <v>531745</v>
      </c>
      <c r="F270" s="94">
        <v>3</v>
      </c>
    </row>
    <row r="271" spans="1:6" x14ac:dyDescent="0.2">
      <c r="A271" s="94" t="s">
        <v>90</v>
      </c>
      <c r="B271" s="94">
        <v>2001</v>
      </c>
      <c r="C271" s="95">
        <v>45827</v>
      </c>
      <c r="D271" s="131" t="s">
        <v>63</v>
      </c>
      <c r="E271" s="94">
        <v>1030706</v>
      </c>
      <c r="F271" s="94">
        <v>3</v>
      </c>
    </row>
    <row r="272" spans="1:6" x14ac:dyDescent="0.2">
      <c r="A272" s="94" t="s">
        <v>90</v>
      </c>
      <c r="B272" s="94">
        <v>2001</v>
      </c>
      <c r="C272" s="95">
        <v>45827</v>
      </c>
      <c r="D272" s="131" t="s">
        <v>63</v>
      </c>
      <c r="E272" s="94">
        <v>485929</v>
      </c>
      <c r="F272" s="94">
        <v>3</v>
      </c>
    </row>
    <row r="273" spans="1:6" x14ac:dyDescent="0.2">
      <c r="A273" s="94" t="s">
        <v>90</v>
      </c>
      <c r="B273" s="94">
        <v>2001</v>
      </c>
      <c r="C273" s="95">
        <v>45827</v>
      </c>
      <c r="D273" s="131" t="s">
        <v>63</v>
      </c>
      <c r="E273" s="94">
        <v>716845</v>
      </c>
      <c r="F273" s="94">
        <v>4</v>
      </c>
    </row>
    <row r="274" spans="1:6" x14ac:dyDescent="0.2">
      <c r="A274" s="94" t="s">
        <v>90</v>
      </c>
      <c r="B274" s="94">
        <v>2001</v>
      </c>
      <c r="C274" s="95">
        <v>45827</v>
      </c>
      <c r="D274" s="131" t="s">
        <v>63</v>
      </c>
      <c r="E274" s="94">
        <v>1024533</v>
      </c>
      <c r="F274" s="94">
        <v>16</v>
      </c>
    </row>
    <row r="275" spans="1:6" x14ac:dyDescent="0.2">
      <c r="A275" s="94" t="s">
        <v>90</v>
      </c>
      <c r="B275" s="94">
        <v>2001</v>
      </c>
      <c r="C275" s="95">
        <v>45827</v>
      </c>
      <c r="D275" s="131" t="s">
        <v>63</v>
      </c>
      <c r="E275" s="94">
        <v>768105</v>
      </c>
      <c r="F275" s="94">
        <v>9</v>
      </c>
    </row>
    <row r="276" spans="1:6" x14ac:dyDescent="0.2">
      <c r="A276" s="94" t="s">
        <v>90</v>
      </c>
      <c r="B276" s="94">
        <v>2001</v>
      </c>
      <c r="C276" s="95">
        <v>45827</v>
      </c>
      <c r="D276" s="131" t="s">
        <v>63</v>
      </c>
      <c r="E276" s="94">
        <v>533047002</v>
      </c>
      <c r="F276" s="94">
        <v>18</v>
      </c>
    </row>
    <row r="277" spans="1:6" x14ac:dyDescent="0.2">
      <c r="A277" s="94" t="s">
        <v>90</v>
      </c>
      <c r="B277" s="94">
        <v>2001</v>
      </c>
      <c r="C277" s="95">
        <v>45827</v>
      </c>
      <c r="D277" s="131" t="s">
        <v>63</v>
      </c>
      <c r="E277" s="94">
        <v>370847</v>
      </c>
      <c r="F277" s="94">
        <v>3</v>
      </c>
    </row>
    <row r="278" spans="1:6" x14ac:dyDescent="0.2">
      <c r="A278" s="94" t="s">
        <v>90</v>
      </c>
      <c r="B278" s="94">
        <v>2001</v>
      </c>
      <c r="C278" s="95">
        <v>45827</v>
      </c>
      <c r="D278" s="131" t="s">
        <v>63</v>
      </c>
      <c r="E278" s="94">
        <v>997983</v>
      </c>
      <c r="F278" s="94">
        <v>4</v>
      </c>
    </row>
    <row r="279" spans="1:6" x14ac:dyDescent="0.2">
      <c r="A279" s="94" t="s">
        <v>90</v>
      </c>
      <c r="B279" s="94">
        <v>2001</v>
      </c>
      <c r="C279" s="95">
        <v>45827</v>
      </c>
      <c r="D279" s="131" t="s">
        <v>63</v>
      </c>
      <c r="E279" s="94">
        <v>1022891</v>
      </c>
      <c r="F279" s="94">
        <v>10</v>
      </c>
    </row>
    <row r="280" spans="1:6" x14ac:dyDescent="0.2">
      <c r="A280" s="94" t="s">
        <v>90</v>
      </c>
      <c r="B280" s="94">
        <v>2001</v>
      </c>
      <c r="C280" s="95">
        <v>45827</v>
      </c>
      <c r="D280" s="131" t="s">
        <v>63</v>
      </c>
      <c r="E280" s="94">
        <v>484648</v>
      </c>
      <c r="F280" s="94">
        <v>4</v>
      </c>
    </row>
    <row r="281" spans="1:6" x14ac:dyDescent="0.2">
      <c r="A281" s="94" t="s">
        <v>90</v>
      </c>
      <c r="B281" s="94">
        <v>2001</v>
      </c>
      <c r="C281" s="95">
        <v>45827</v>
      </c>
      <c r="D281" s="131" t="s">
        <v>63</v>
      </c>
      <c r="E281" s="94">
        <v>774006</v>
      </c>
      <c r="F281" s="94">
        <v>5</v>
      </c>
    </row>
    <row r="282" spans="1:6" x14ac:dyDescent="0.2">
      <c r="A282" s="94" t="s">
        <v>90</v>
      </c>
      <c r="B282" s="94">
        <v>2001</v>
      </c>
      <c r="C282" s="95">
        <v>45827</v>
      </c>
      <c r="D282" s="131" t="s">
        <v>63</v>
      </c>
      <c r="E282" s="94">
        <v>563849004</v>
      </c>
      <c r="F282" s="94">
        <v>3</v>
      </c>
    </row>
    <row r="283" spans="1:6" x14ac:dyDescent="0.2">
      <c r="A283" s="94" t="s">
        <v>90</v>
      </c>
      <c r="B283" s="94">
        <v>2001</v>
      </c>
      <c r="C283" s="95">
        <v>45827</v>
      </c>
      <c r="D283" s="131" t="s">
        <v>63</v>
      </c>
      <c r="E283" s="94">
        <v>127639</v>
      </c>
      <c r="F283" s="94">
        <v>8</v>
      </c>
    </row>
    <row r="284" spans="1:6" x14ac:dyDescent="0.2">
      <c r="A284" s="94" t="s">
        <v>90</v>
      </c>
      <c r="B284" s="94">
        <v>2001</v>
      </c>
      <c r="C284" s="95">
        <v>45827</v>
      </c>
      <c r="D284" s="131" t="s">
        <v>63</v>
      </c>
      <c r="E284" s="94">
        <v>531496</v>
      </c>
      <c r="F284" s="94">
        <v>1</v>
      </c>
    </row>
    <row r="285" spans="1:6" x14ac:dyDescent="0.2">
      <c r="A285" s="94" t="s">
        <v>90</v>
      </c>
      <c r="B285" s="94">
        <v>2001</v>
      </c>
      <c r="C285" s="95">
        <v>45827</v>
      </c>
      <c r="D285" s="131" t="s">
        <v>63</v>
      </c>
      <c r="E285" s="94">
        <v>118644002</v>
      </c>
      <c r="F285" s="94">
        <v>2</v>
      </c>
    </row>
    <row r="286" spans="1:6" x14ac:dyDescent="0.2">
      <c r="A286" s="94" t="s">
        <v>90</v>
      </c>
      <c r="B286" s="94">
        <v>2001</v>
      </c>
      <c r="C286" s="95">
        <v>45827</v>
      </c>
      <c r="D286" s="131" t="s">
        <v>63</v>
      </c>
      <c r="E286" s="94">
        <v>407901</v>
      </c>
      <c r="F286" s="94">
        <v>2</v>
      </c>
    </row>
    <row r="287" spans="1:6" x14ac:dyDescent="0.2">
      <c r="A287" s="94" t="s">
        <v>90</v>
      </c>
      <c r="B287" s="94">
        <v>2001</v>
      </c>
      <c r="C287" s="95">
        <v>45827</v>
      </c>
      <c r="D287" s="131" t="s">
        <v>63</v>
      </c>
      <c r="E287" s="94">
        <v>974361</v>
      </c>
      <c r="F287" s="94">
        <v>3</v>
      </c>
    </row>
    <row r="288" spans="1:6" x14ac:dyDescent="0.2">
      <c r="A288" s="94" t="s">
        <v>90</v>
      </c>
      <c r="B288" s="94">
        <v>2001</v>
      </c>
      <c r="C288" s="95">
        <v>45827</v>
      </c>
      <c r="D288" s="131" t="s">
        <v>63</v>
      </c>
      <c r="E288" s="94">
        <v>987089</v>
      </c>
      <c r="F288" s="94">
        <v>3</v>
      </c>
    </row>
    <row r="289" spans="1:6" x14ac:dyDescent="0.2">
      <c r="A289" s="94" t="s">
        <v>90</v>
      </c>
      <c r="B289" s="94">
        <v>2001</v>
      </c>
      <c r="C289" s="95">
        <v>45827</v>
      </c>
      <c r="D289" s="131" t="s">
        <v>63</v>
      </c>
      <c r="E289" s="94">
        <v>1022888</v>
      </c>
      <c r="F289" s="94">
        <v>11</v>
      </c>
    </row>
    <row r="290" spans="1:6" x14ac:dyDescent="0.2">
      <c r="A290" s="94" t="s">
        <v>90</v>
      </c>
      <c r="B290" s="94">
        <v>2001</v>
      </c>
      <c r="C290" s="95">
        <v>45827</v>
      </c>
      <c r="D290" s="131" t="s">
        <v>63</v>
      </c>
      <c r="E290" s="94">
        <v>768743003</v>
      </c>
      <c r="F290" s="94">
        <v>1</v>
      </c>
    </row>
    <row r="291" spans="1:6" x14ac:dyDescent="0.2">
      <c r="A291" s="94" t="s">
        <v>90</v>
      </c>
      <c r="B291" s="94">
        <v>2001</v>
      </c>
      <c r="C291" s="95">
        <v>45827</v>
      </c>
      <c r="D291" s="131" t="s">
        <v>63</v>
      </c>
      <c r="E291" s="94">
        <v>973324</v>
      </c>
      <c r="F291" s="94">
        <v>4</v>
      </c>
    </row>
    <row r="292" spans="1:6" x14ac:dyDescent="0.2">
      <c r="A292" s="94" t="s">
        <v>90</v>
      </c>
      <c r="B292" s="94">
        <v>2001</v>
      </c>
      <c r="C292" s="95">
        <v>45827</v>
      </c>
      <c r="D292" s="131" t="s">
        <v>63</v>
      </c>
      <c r="E292" s="94">
        <v>314890</v>
      </c>
      <c r="F292" s="94">
        <v>6</v>
      </c>
    </row>
    <row r="293" spans="1:6" x14ac:dyDescent="0.2">
      <c r="A293" s="94" t="s">
        <v>90</v>
      </c>
      <c r="B293" s="94">
        <v>2001</v>
      </c>
      <c r="C293" s="95">
        <v>45827</v>
      </c>
      <c r="D293" s="131" t="s">
        <v>63</v>
      </c>
      <c r="E293" s="94">
        <v>4262</v>
      </c>
      <c r="F293" s="94">
        <v>20</v>
      </c>
    </row>
    <row r="294" spans="1:6" x14ac:dyDescent="0.2">
      <c r="A294" s="94" t="s">
        <v>90</v>
      </c>
      <c r="B294" s="94">
        <v>2001</v>
      </c>
      <c r="C294" s="95">
        <v>45827</v>
      </c>
      <c r="D294" s="131" t="s">
        <v>63</v>
      </c>
      <c r="E294" s="94">
        <v>118644004</v>
      </c>
      <c r="F294" s="94">
        <v>11</v>
      </c>
    </row>
    <row r="295" spans="1:6" x14ac:dyDescent="0.2">
      <c r="A295" s="94" t="s">
        <v>90</v>
      </c>
      <c r="B295" s="94">
        <v>2001</v>
      </c>
      <c r="C295" s="95">
        <v>45827</v>
      </c>
      <c r="D295" s="131" t="s">
        <v>63</v>
      </c>
      <c r="E295" s="94">
        <v>452021</v>
      </c>
      <c r="F295" s="94">
        <v>12</v>
      </c>
    </row>
    <row r="296" spans="1:6" x14ac:dyDescent="0.2">
      <c r="A296" s="94" t="s">
        <v>90</v>
      </c>
      <c r="B296" s="94">
        <v>2001</v>
      </c>
      <c r="C296" s="95">
        <v>45827</v>
      </c>
      <c r="D296" s="131" t="s">
        <v>63</v>
      </c>
      <c r="E296" s="94">
        <v>475904</v>
      </c>
      <c r="F296" s="94">
        <v>6</v>
      </c>
    </row>
    <row r="297" spans="1:6" x14ac:dyDescent="0.2">
      <c r="A297" s="94" t="s">
        <v>90</v>
      </c>
      <c r="B297" s="94">
        <v>2001</v>
      </c>
      <c r="C297" s="95">
        <v>45827</v>
      </c>
      <c r="D297" s="131" t="s">
        <v>63</v>
      </c>
      <c r="E297" s="94">
        <v>947248</v>
      </c>
      <c r="F297" s="94">
        <v>18</v>
      </c>
    </row>
    <row r="298" spans="1:6" x14ac:dyDescent="0.2">
      <c r="A298" s="94" t="s">
        <v>90</v>
      </c>
      <c r="B298" s="94">
        <v>2001</v>
      </c>
      <c r="C298" s="95">
        <v>45827</v>
      </c>
      <c r="D298" s="131" t="s">
        <v>63</v>
      </c>
      <c r="E298" s="94">
        <v>771247</v>
      </c>
      <c r="F298" s="94">
        <v>4</v>
      </c>
    </row>
    <row r="299" spans="1:6" x14ac:dyDescent="0.2">
      <c r="A299" s="94" t="s">
        <v>90</v>
      </c>
      <c r="B299" s="94">
        <v>2001</v>
      </c>
      <c r="C299" s="95">
        <v>45827</v>
      </c>
      <c r="D299" s="131" t="s">
        <v>63</v>
      </c>
      <c r="E299" s="94">
        <v>508127</v>
      </c>
      <c r="F299" s="94">
        <v>9</v>
      </c>
    </row>
    <row r="300" spans="1:6" x14ac:dyDescent="0.2">
      <c r="A300" s="94" t="s">
        <v>90</v>
      </c>
      <c r="B300" s="94">
        <v>2001</v>
      </c>
      <c r="C300" s="95">
        <v>45827</v>
      </c>
      <c r="D300" s="131" t="s">
        <v>63</v>
      </c>
      <c r="E300" s="94">
        <v>1022403</v>
      </c>
      <c r="F300" s="94">
        <v>4</v>
      </c>
    </row>
    <row r="301" spans="1:6" x14ac:dyDescent="0.2">
      <c r="A301" s="94" t="s">
        <v>90</v>
      </c>
      <c r="B301" s="94">
        <v>2001</v>
      </c>
      <c r="C301" s="95">
        <v>45827</v>
      </c>
      <c r="D301" s="131" t="s">
        <v>63</v>
      </c>
      <c r="E301" s="94">
        <v>787637</v>
      </c>
      <c r="F301" s="94">
        <v>6</v>
      </c>
    </row>
    <row r="302" spans="1:6" x14ac:dyDescent="0.2">
      <c r="A302" s="94" t="s">
        <v>90</v>
      </c>
      <c r="B302" s="94">
        <v>2001</v>
      </c>
      <c r="C302" s="95">
        <v>45827</v>
      </c>
      <c r="D302" s="131" t="s">
        <v>63</v>
      </c>
      <c r="E302" s="94">
        <v>357713</v>
      </c>
      <c r="F302" s="94">
        <v>12</v>
      </c>
    </row>
    <row r="303" spans="1:6" x14ac:dyDescent="0.2">
      <c r="A303" s="94" t="s">
        <v>90</v>
      </c>
      <c r="B303" s="94">
        <v>2001</v>
      </c>
      <c r="C303" s="95">
        <v>45827</v>
      </c>
      <c r="D303" s="131" t="s">
        <v>63</v>
      </c>
      <c r="E303" s="94">
        <v>373211</v>
      </c>
      <c r="F303" s="94">
        <v>2</v>
      </c>
    </row>
    <row r="304" spans="1:6" x14ac:dyDescent="0.2">
      <c r="A304" s="94" t="s">
        <v>90</v>
      </c>
      <c r="B304" s="94">
        <v>2001</v>
      </c>
      <c r="C304" s="95">
        <v>45827</v>
      </c>
      <c r="D304" s="131" t="s">
        <v>63</v>
      </c>
      <c r="E304" s="94">
        <v>998268</v>
      </c>
      <c r="F304" s="94">
        <v>30</v>
      </c>
    </row>
    <row r="305" spans="1:6" x14ac:dyDescent="0.2">
      <c r="A305" s="94" t="s">
        <v>90</v>
      </c>
      <c r="B305" s="94">
        <v>2001</v>
      </c>
      <c r="C305" s="95">
        <v>45827</v>
      </c>
      <c r="D305" s="131" t="s">
        <v>63</v>
      </c>
      <c r="E305" s="94">
        <v>353471</v>
      </c>
      <c r="F305" s="94">
        <v>12</v>
      </c>
    </row>
    <row r="306" spans="1:6" x14ac:dyDescent="0.2">
      <c r="A306" s="94" t="s">
        <v>90</v>
      </c>
      <c r="B306" s="94">
        <v>2001</v>
      </c>
      <c r="C306" s="95">
        <v>45827</v>
      </c>
      <c r="D306" s="131" t="s">
        <v>63</v>
      </c>
      <c r="E306" s="94">
        <v>716770</v>
      </c>
      <c r="F306" s="94">
        <v>56</v>
      </c>
    </row>
    <row r="307" spans="1:6" x14ac:dyDescent="0.2">
      <c r="A307" s="94" t="s">
        <v>90</v>
      </c>
      <c r="B307" s="94">
        <v>2001</v>
      </c>
      <c r="C307" s="95">
        <v>45827</v>
      </c>
      <c r="D307" s="131" t="s">
        <v>63</v>
      </c>
      <c r="E307" s="94">
        <v>70841004</v>
      </c>
      <c r="F307" s="94">
        <v>84</v>
      </c>
    </row>
    <row r="308" spans="1:6" x14ac:dyDescent="0.2">
      <c r="A308" s="94" t="s">
        <v>90</v>
      </c>
      <c r="B308" s="94">
        <v>2001</v>
      </c>
      <c r="C308" s="95">
        <v>45827</v>
      </c>
      <c r="D308" s="131" t="s">
        <v>63</v>
      </c>
      <c r="E308" s="94">
        <v>3286</v>
      </c>
      <c r="F308" s="94">
        <v>24</v>
      </c>
    </row>
    <row r="309" spans="1:6" x14ac:dyDescent="0.2">
      <c r="A309" s="94" t="s">
        <v>90</v>
      </c>
      <c r="B309" s="94">
        <v>2001</v>
      </c>
      <c r="C309" s="95">
        <v>45827</v>
      </c>
      <c r="D309" s="131" t="s">
        <v>63</v>
      </c>
      <c r="E309" s="94">
        <v>40597</v>
      </c>
      <c r="F309" s="94">
        <v>3</v>
      </c>
    </row>
    <row r="310" spans="1:6" x14ac:dyDescent="0.2">
      <c r="A310" s="94" t="s">
        <v>90</v>
      </c>
      <c r="B310" s="94">
        <v>2001</v>
      </c>
      <c r="C310" s="95">
        <v>45827</v>
      </c>
      <c r="D310" s="131" t="s">
        <v>63</v>
      </c>
      <c r="E310" s="94">
        <v>1019074003</v>
      </c>
      <c r="F310" s="94">
        <v>22</v>
      </c>
    </row>
    <row r="311" spans="1:6" x14ac:dyDescent="0.2">
      <c r="A311" s="94" t="s">
        <v>90</v>
      </c>
      <c r="B311" s="94">
        <v>2001</v>
      </c>
      <c r="C311" s="95">
        <v>45827</v>
      </c>
      <c r="D311" s="131" t="s">
        <v>63</v>
      </c>
      <c r="E311" s="94">
        <v>1021545</v>
      </c>
      <c r="F311" s="94">
        <v>11</v>
      </c>
    </row>
    <row r="312" spans="1:6" x14ac:dyDescent="0.2">
      <c r="A312" s="94" t="s">
        <v>90</v>
      </c>
      <c r="B312" s="94">
        <v>2001</v>
      </c>
      <c r="C312" s="95">
        <v>45827</v>
      </c>
      <c r="D312" s="131" t="s">
        <v>63</v>
      </c>
      <c r="E312" s="94">
        <v>4250</v>
      </c>
      <c r="F312" s="94">
        <v>9</v>
      </c>
    </row>
    <row r="313" spans="1:6" x14ac:dyDescent="0.2">
      <c r="A313" s="94" t="s">
        <v>90</v>
      </c>
      <c r="B313" s="94">
        <v>2001</v>
      </c>
      <c r="C313" s="95">
        <v>45827</v>
      </c>
      <c r="D313" s="131" t="s">
        <v>63</v>
      </c>
      <c r="E313" s="94">
        <v>892486</v>
      </c>
      <c r="F313" s="94">
        <v>13</v>
      </c>
    </row>
    <row r="314" spans="1:6" x14ac:dyDescent="0.2">
      <c r="A314" s="94" t="s">
        <v>90</v>
      </c>
      <c r="B314" s="94">
        <v>2001</v>
      </c>
      <c r="C314" s="95">
        <v>45827</v>
      </c>
      <c r="D314" s="131" t="s">
        <v>63</v>
      </c>
      <c r="E314" s="94">
        <v>1016136</v>
      </c>
      <c r="F314" s="94">
        <v>11</v>
      </c>
    </row>
    <row r="315" spans="1:6" x14ac:dyDescent="0.2">
      <c r="A315" s="94" t="s">
        <v>90</v>
      </c>
      <c r="B315" s="94">
        <v>2001</v>
      </c>
      <c r="C315" s="95">
        <v>45827</v>
      </c>
      <c r="D315" s="131" t="s">
        <v>63</v>
      </c>
      <c r="E315" s="94">
        <v>916694</v>
      </c>
      <c r="F315" s="94">
        <v>3</v>
      </c>
    </row>
    <row r="316" spans="1:6" x14ac:dyDescent="0.2">
      <c r="A316" s="94" t="s">
        <v>90</v>
      </c>
      <c r="B316" s="94">
        <v>2001</v>
      </c>
      <c r="C316" s="95">
        <v>45827</v>
      </c>
      <c r="D316" s="131" t="s">
        <v>63</v>
      </c>
      <c r="E316" s="94">
        <v>973318</v>
      </c>
      <c r="F316" s="94">
        <v>5</v>
      </c>
    </row>
    <row r="317" spans="1:6" x14ac:dyDescent="0.2">
      <c r="A317" s="94" t="s">
        <v>90</v>
      </c>
      <c r="B317" s="94">
        <v>2001</v>
      </c>
      <c r="C317" s="95">
        <v>45827</v>
      </c>
      <c r="D317" s="131" t="s">
        <v>63</v>
      </c>
      <c r="E317" s="94">
        <v>1011366</v>
      </c>
      <c r="F317" s="94">
        <v>7</v>
      </c>
    </row>
    <row r="318" spans="1:6" x14ac:dyDescent="0.2">
      <c r="A318" s="94" t="s">
        <v>90</v>
      </c>
      <c r="B318" s="94">
        <v>2001</v>
      </c>
      <c r="C318" s="95">
        <v>45827</v>
      </c>
      <c r="D318" s="131" t="s">
        <v>63</v>
      </c>
      <c r="E318" s="94">
        <v>973320</v>
      </c>
      <c r="F318" s="94">
        <v>5</v>
      </c>
    </row>
    <row r="319" spans="1:6" x14ac:dyDescent="0.2">
      <c r="A319" s="94" t="s">
        <v>90</v>
      </c>
      <c r="B319" s="94">
        <v>2001</v>
      </c>
      <c r="C319" s="95">
        <v>45827</v>
      </c>
      <c r="D319" s="131" t="s">
        <v>63</v>
      </c>
      <c r="E319" s="94">
        <v>768748</v>
      </c>
      <c r="F319" s="94">
        <v>6</v>
      </c>
    </row>
    <row r="320" spans="1:6" x14ac:dyDescent="0.2">
      <c r="A320" s="94" t="s">
        <v>90</v>
      </c>
      <c r="B320" s="94">
        <v>2001</v>
      </c>
      <c r="C320" s="95">
        <v>45827</v>
      </c>
      <c r="D320" s="131" t="s">
        <v>63</v>
      </c>
      <c r="E320" s="94">
        <v>964925002</v>
      </c>
      <c r="F320" s="94">
        <v>6</v>
      </c>
    </row>
    <row r="321" spans="1:6" x14ac:dyDescent="0.2">
      <c r="A321" s="94" t="s">
        <v>90</v>
      </c>
      <c r="B321" s="94">
        <v>2001</v>
      </c>
      <c r="C321" s="95">
        <v>45827</v>
      </c>
      <c r="D321" s="131" t="s">
        <v>63</v>
      </c>
      <c r="E321" s="94">
        <v>56462003</v>
      </c>
      <c r="F321" s="94">
        <v>12</v>
      </c>
    </row>
    <row r="322" spans="1:6" x14ac:dyDescent="0.2">
      <c r="A322" s="94" t="s">
        <v>90</v>
      </c>
      <c r="B322" s="94">
        <v>2001</v>
      </c>
      <c r="C322" s="95">
        <v>45827</v>
      </c>
      <c r="D322" s="131" t="s">
        <v>63</v>
      </c>
      <c r="E322" s="94">
        <v>531748</v>
      </c>
      <c r="F322" s="94">
        <v>9</v>
      </c>
    </row>
    <row r="323" spans="1:6" x14ac:dyDescent="0.2">
      <c r="A323" s="94" t="s">
        <v>90</v>
      </c>
      <c r="B323" s="94">
        <v>2001</v>
      </c>
      <c r="C323" s="95">
        <v>45827</v>
      </c>
      <c r="D323" s="131" t="s">
        <v>63</v>
      </c>
      <c r="E323" s="94">
        <v>558892</v>
      </c>
      <c r="F323" s="94">
        <v>6</v>
      </c>
    </row>
    <row r="324" spans="1:6" x14ac:dyDescent="0.2">
      <c r="A324" s="94" t="s">
        <v>90</v>
      </c>
      <c r="B324" s="94">
        <v>2001</v>
      </c>
      <c r="C324" s="95">
        <v>45827</v>
      </c>
      <c r="D324" s="131" t="s">
        <v>63</v>
      </c>
      <c r="E324" s="94">
        <v>70841002</v>
      </c>
      <c r="F324" s="94">
        <v>72</v>
      </c>
    </row>
    <row r="325" spans="1:6" x14ac:dyDescent="0.2">
      <c r="A325" s="94" t="s">
        <v>90</v>
      </c>
      <c r="B325" s="94">
        <v>2001</v>
      </c>
      <c r="C325" s="95">
        <v>45827</v>
      </c>
      <c r="D325" s="131" t="s">
        <v>63</v>
      </c>
      <c r="E325" s="94">
        <v>396035006</v>
      </c>
      <c r="F325" s="94">
        <v>72</v>
      </c>
    </row>
    <row r="326" spans="1:6" x14ac:dyDescent="0.2">
      <c r="A326" s="94" t="s">
        <v>90</v>
      </c>
      <c r="B326" s="94">
        <v>2001</v>
      </c>
      <c r="C326" s="95">
        <v>45827</v>
      </c>
      <c r="D326" s="131" t="s">
        <v>63</v>
      </c>
      <c r="E326" s="94">
        <v>3389</v>
      </c>
      <c r="F326" s="94">
        <v>12</v>
      </c>
    </row>
    <row r="327" spans="1:6" x14ac:dyDescent="0.2">
      <c r="A327" s="94" t="s">
        <v>90</v>
      </c>
      <c r="B327" s="94">
        <v>2001</v>
      </c>
      <c r="C327" s="95">
        <v>45827</v>
      </c>
      <c r="D327" s="131" t="s">
        <v>63</v>
      </c>
      <c r="E327" s="94">
        <v>1024539</v>
      </c>
      <c r="F327" s="94">
        <v>1</v>
      </c>
    </row>
    <row r="328" spans="1:6" x14ac:dyDescent="0.2">
      <c r="A328" s="94" t="s">
        <v>90</v>
      </c>
      <c r="B328" s="94">
        <v>2001</v>
      </c>
      <c r="C328" s="95">
        <v>45827</v>
      </c>
      <c r="D328" s="131" t="s">
        <v>63</v>
      </c>
      <c r="E328" s="94">
        <v>396035002</v>
      </c>
      <c r="F328" s="94">
        <v>24</v>
      </c>
    </row>
    <row r="329" spans="1:6" x14ac:dyDescent="0.2">
      <c r="A329" s="94" t="s">
        <v>90</v>
      </c>
      <c r="B329" s="94">
        <v>2001</v>
      </c>
      <c r="C329" s="95">
        <v>45827</v>
      </c>
      <c r="D329" s="131" t="s">
        <v>63</v>
      </c>
      <c r="E329" s="94">
        <v>543532</v>
      </c>
      <c r="F329" s="94">
        <v>12</v>
      </c>
    </row>
    <row r="330" spans="1:6" x14ac:dyDescent="0.2">
      <c r="A330" s="94" t="s">
        <v>90</v>
      </c>
      <c r="B330" s="94">
        <v>2001</v>
      </c>
      <c r="C330" s="95">
        <v>45827</v>
      </c>
      <c r="D330" s="131" t="s">
        <v>63</v>
      </c>
      <c r="E330" s="94">
        <v>1016135</v>
      </c>
      <c r="F330" s="94">
        <v>6</v>
      </c>
    </row>
    <row r="331" spans="1:6" x14ac:dyDescent="0.2">
      <c r="A331" s="94" t="s">
        <v>90</v>
      </c>
      <c r="B331" s="94">
        <v>2001</v>
      </c>
      <c r="C331" s="95">
        <v>45827</v>
      </c>
      <c r="D331" s="131" t="s">
        <v>63</v>
      </c>
      <c r="E331" s="94">
        <v>396035004</v>
      </c>
      <c r="F331" s="94">
        <v>96</v>
      </c>
    </row>
    <row r="332" spans="1:6" x14ac:dyDescent="0.2">
      <c r="A332" s="94" t="s">
        <v>90</v>
      </c>
      <c r="B332" s="94">
        <v>2001</v>
      </c>
      <c r="C332" s="95">
        <v>45827</v>
      </c>
      <c r="D332" s="131" t="s">
        <v>63</v>
      </c>
      <c r="E332" s="94">
        <v>23495</v>
      </c>
      <c r="F332" s="94">
        <v>10</v>
      </c>
    </row>
    <row r="333" spans="1:6" x14ac:dyDescent="0.2">
      <c r="A333" s="94" t="s">
        <v>90</v>
      </c>
      <c r="B333" s="94">
        <v>2001</v>
      </c>
      <c r="C333" s="95">
        <v>45827</v>
      </c>
      <c r="D333" s="131" t="s">
        <v>63</v>
      </c>
      <c r="E333" s="94">
        <v>973055</v>
      </c>
      <c r="F333" s="94">
        <v>1</v>
      </c>
    </row>
    <row r="334" spans="1:6" x14ac:dyDescent="0.2">
      <c r="A334" s="94" t="s">
        <v>90</v>
      </c>
      <c r="B334" s="94">
        <v>2001</v>
      </c>
      <c r="C334" s="95">
        <v>45827</v>
      </c>
      <c r="D334" s="131" t="s">
        <v>63</v>
      </c>
      <c r="E334" s="94">
        <v>3284</v>
      </c>
      <c r="F334" s="94">
        <v>24</v>
      </c>
    </row>
    <row r="335" spans="1:6" x14ac:dyDescent="0.2">
      <c r="A335" s="94" t="s">
        <v>90</v>
      </c>
      <c r="B335" s="94">
        <v>2001</v>
      </c>
      <c r="C335" s="95">
        <v>45827</v>
      </c>
      <c r="D335" s="131" t="s">
        <v>63</v>
      </c>
      <c r="E335" s="94">
        <v>974466</v>
      </c>
      <c r="F335" s="94">
        <v>137</v>
      </c>
    </row>
    <row r="336" spans="1:6" x14ac:dyDescent="0.2">
      <c r="A336" s="94" t="s">
        <v>90</v>
      </c>
      <c r="B336" s="94">
        <v>2001</v>
      </c>
      <c r="C336" s="95">
        <v>45827</v>
      </c>
      <c r="D336" s="131" t="s">
        <v>63</v>
      </c>
      <c r="E336" s="94">
        <v>998919</v>
      </c>
      <c r="F336" s="94">
        <v>2</v>
      </c>
    </row>
    <row r="337" spans="1:6" x14ac:dyDescent="0.2">
      <c r="A337" s="94" t="s">
        <v>90</v>
      </c>
      <c r="B337" s="94">
        <v>2001</v>
      </c>
      <c r="C337" s="95">
        <v>45827</v>
      </c>
      <c r="D337" s="131" t="s">
        <v>63</v>
      </c>
      <c r="E337" s="94">
        <v>733868</v>
      </c>
      <c r="F337" s="94">
        <v>2</v>
      </c>
    </row>
    <row r="338" spans="1:6" x14ac:dyDescent="0.2">
      <c r="A338" s="94" t="s">
        <v>90</v>
      </c>
      <c r="B338" s="94">
        <v>2001</v>
      </c>
      <c r="C338" s="95">
        <v>45827</v>
      </c>
      <c r="D338" s="131" t="s">
        <v>63</v>
      </c>
      <c r="E338" s="94">
        <v>4248</v>
      </c>
      <c r="F338" s="94">
        <v>9</v>
      </c>
    </row>
    <row r="339" spans="1:6" x14ac:dyDescent="0.2">
      <c r="A339" s="94" t="s">
        <v>90</v>
      </c>
      <c r="B339" s="94">
        <v>2001</v>
      </c>
      <c r="C339" s="95">
        <v>45827</v>
      </c>
      <c r="D339" s="131" t="s">
        <v>63</v>
      </c>
      <c r="E339" s="94">
        <v>112570</v>
      </c>
      <c r="F339" s="94">
        <v>156</v>
      </c>
    </row>
    <row r="340" spans="1:6" x14ac:dyDescent="0.2">
      <c r="A340" s="94" t="s">
        <v>90</v>
      </c>
      <c r="B340" s="94">
        <v>2001</v>
      </c>
      <c r="C340" s="95">
        <v>45827</v>
      </c>
      <c r="D340" s="131" t="s">
        <v>63</v>
      </c>
      <c r="E340" s="94">
        <v>342608</v>
      </c>
      <c r="F340" s="94">
        <v>17</v>
      </c>
    </row>
    <row r="341" spans="1:6" x14ac:dyDescent="0.2">
      <c r="A341" s="94" t="s">
        <v>90</v>
      </c>
      <c r="B341" s="94">
        <v>2001</v>
      </c>
      <c r="C341" s="95">
        <v>45827</v>
      </c>
      <c r="D341" s="131" t="s">
        <v>63</v>
      </c>
      <c r="E341" s="94">
        <v>317949</v>
      </c>
      <c r="F341" s="94">
        <v>12</v>
      </c>
    </row>
    <row r="342" spans="1:6" x14ac:dyDescent="0.2">
      <c r="A342" s="94" t="s">
        <v>90</v>
      </c>
      <c r="B342" s="94">
        <v>2001</v>
      </c>
      <c r="C342" s="95">
        <v>45827</v>
      </c>
      <c r="D342" s="131" t="s">
        <v>63</v>
      </c>
      <c r="E342" s="94">
        <v>4230</v>
      </c>
      <c r="F342" s="94">
        <v>15</v>
      </c>
    </row>
    <row r="343" spans="1:6" x14ac:dyDescent="0.2">
      <c r="A343" s="94" t="s">
        <v>90</v>
      </c>
      <c r="B343" s="94">
        <v>2001</v>
      </c>
      <c r="C343" s="95">
        <v>45827</v>
      </c>
      <c r="D343" s="131" t="s">
        <v>63</v>
      </c>
      <c r="E343" s="94">
        <v>484898</v>
      </c>
      <c r="F343" s="94">
        <v>10</v>
      </c>
    </row>
    <row r="344" spans="1:6" x14ac:dyDescent="0.2">
      <c r="A344" s="94" t="s">
        <v>90</v>
      </c>
      <c r="B344" s="94">
        <v>2001</v>
      </c>
      <c r="C344" s="95">
        <v>45827</v>
      </c>
      <c r="D344" s="131" t="s">
        <v>63</v>
      </c>
      <c r="E344" s="94">
        <v>91046</v>
      </c>
      <c r="F344" s="94">
        <v>48</v>
      </c>
    </row>
    <row r="345" spans="1:6" x14ac:dyDescent="0.2">
      <c r="A345" s="94" t="s">
        <v>90</v>
      </c>
      <c r="B345" s="94">
        <v>2001</v>
      </c>
      <c r="C345" s="95">
        <v>45827</v>
      </c>
      <c r="D345" s="131" t="s">
        <v>63</v>
      </c>
      <c r="E345" s="94">
        <v>392305</v>
      </c>
      <c r="F345" s="94">
        <v>6</v>
      </c>
    </row>
    <row r="346" spans="1:6" x14ac:dyDescent="0.2">
      <c r="A346" s="94" t="s">
        <v>90</v>
      </c>
      <c r="B346" s="94">
        <v>2001</v>
      </c>
      <c r="C346" s="95">
        <v>45827</v>
      </c>
      <c r="D346" s="131" t="s">
        <v>63</v>
      </c>
      <c r="E346" s="94">
        <v>452025</v>
      </c>
      <c r="F346" s="94">
        <v>6</v>
      </c>
    </row>
    <row r="347" spans="1:6" x14ac:dyDescent="0.2">
      <c r="A347" s="94" t="s">
        <v>90</v>
      </c>
      <c r="B347" s="94">
        <v>2001</v>
      </c>
      <c r="C347" s="95">
        <v>45827</v>
      </c>
      <c r="D347" s="131" t="s">
        <v>63</v>
      </c>
      <c r="E347" s="94">
        <v>1016138</v>
      </c>
      <c r="F347" s="94">
        <v>25</v>
      </c>
    </row>
    <row r="348" spans="1:6" x14ac:dyDescent="0.2">
      <c r="A348" s="94" t="s">
        <v>90</v>
      </c>
      <c r="B348" s="94">
        <v>2001</v>
      </c>
      <c r="C348" s="95">
        <v>45827</v>
      </c>
      <c r="D348" s="131" t="s">
        <v>63</v>
      </c>
      <c r="E348" s="94">
        <v>947967</v>
      </c>
      <c r="F348" s="94">
        <v>24</v>
      </c>
    </row>
    <row r="349" spans="1:6" x14ac:dyDescent="0.2">
      <c r="A349" s="94" t="s">
        <v>90</v>
      </c>
      <c r="B349" s="94">
        <v>2001</v>
      </c>
      <c r="C349" s="95">
        <v>45827</v>
      </c>
      <c r="D349" s="131" t="s">
        <v>63</v>
      </c>
      <c r="E349" s="94">
        <v>334951</v>
      </c>
      <c r="F349" s="94">
        <v>72</v>
      </c>
    </row>
    <row r="350" spans="1:6" x14ac:dyDescent="0.2">
      <c r="A350" s="94" t="s">
        <v>90</v>
      </c>
      <c r="B350" s="94">
        <v>2001</v>
      </c>
      <c r="C350" s="95">
        <v>45827</v>
      </c>
      <c r="D350" s="131" t="s">
        <v>63</v>
      </c>
      <c r="E350" s="94">
        <v>396035008</v>
      </c>
      <c r="F350" s="94">
        <v>24</v>
      </c>
    </row>
    <row r="351" spans="1:6" x14ac:dyDescent="0.2">
      <c r="A351" s="94" t="s">
        <v>90</v>
      </c>
      <c r="B351" s="94">
        <v>2001</v>
      </c>
      <c r="C351" s="95">
        <v>45827</v>
      </c>
      <c r="D351" s="131" t="s">
        <v>63</v>
      </c>
      <c r="E351" s="94">
        <v>1014463</v>
      </c>
      <c r="F351" s="94">
        <v>6</v>
      </c>
    </row>
    <row r="352" spans="1:6" x14ac:dyDescent="0.2">
      <c r="A352" s="94" t="s">
        <v>90</v>
      </c>
      <c r="B352" s="94">
        <v>2001</v>
      </c>
      <c r="C352" s="95">
        <v>45827</v>
      </c>
      <c r="D352" s="131" t="s">
        <v>63</v>
      </c>
      <c r="E352" s="94">
        <v>1021547</v>
      </c>
      <c r="F352" s="94">
        <v>18</v>
      </c>
    </row>
    <row r="353" spans="1:6" x14ac:dyDescent="0.2">
      <c r="A353" s="94" t="s">
        <v>90</v>
      </c>
      <c r="B353" s="94">
        <v>2001</v>
      </c>
      <c r="C353" s="95">
        <v>45827</v>
      </c>
      <c r="D353" s="131" t="s">
        <v>63</v>
      </c>
      <c r="E353" s="94">
        <v>560878</v>
      </c>
      <c r="F353" s="94">
        <v>9</v>
      </c>
    </row>
    <row r="354" spans="1:6" x14ac:dyDescent="0.2">
      <c r="A354" s="94" t="s">
        <v>90</v>
      </c>
      <c r="B354" s="94">
        <v>2001</v>
      </c>
      <c r="C354" s="95">
        <v>45827</v>
      </c>
      <c r="D354" s="131" t="s">
        <v>63</v>
      </c>
      <c r="E354" s="94">
        <v>531944</v>
      </c>
      <c r="F354" s="94">
        <v>12</v>
      </c>
    </row>
    <row r="355" spans="1:6" x14ac:dyDescent="0.2">
      <c r="A355" s="94" t="s">
        <v>90</v>
      </c>
      <c r="B355" s="94">
        <v>2001</v>
      </c>
      <c r="C355" s="95">
        <v>45827</v>
      </c>
      <c r="D355" s="131" t="s">
        <v>63</v>
      </c>
      <c r="E355" s="94">
        <v>482549</v>
      </c>
      <c r="F355" s="94">
        <v>3</v>
      </c>
    </row>
    <row r="356" spans="1:6" x14ac:dyDescent="0.2">
      <c r="A356" s="94" t="s">
        <v>90</v>
      </c>
      <c r="B356" s="94">
        <v>2001</v>
      </c>
      <c r="C356" s="95">
        <v>45827</v>
      </c>
      <c r="D356" s="131" t="s">
        <v>63</v>
      </c>
      <c r="E356" s="94">
        <v>1021544</v>
      </c>
      <c r="F356" s="94">
        <v>20</v>
      </c>
    </row>
    <row r="357" spans="1:6" x14ac:dyDescent="0.2">
      <c r="A357" s="94" t="s">
        <v>90</v>
      </c>
      <c r="B357" s="94">
        <v>2001</v>
      </c>
      <c r="C357" s="95">
        <v>45827</v>
      </c>
      <c r="D357" s="131" t="s">
        <v>63</v>
      </c>
      <c r="E357" s="94">
        <v>353469</v>
      </c>
      <c r="F357" s="94">
        <v>12</v>
      </c>
    </row>
    <row r="358" spans="1:6" x14ac:dyDescent="0.2">
      <c r="A358" s="94" t="s">
        <v>90</v>
      </c>
      <c r="B358" s="94">
        <v>2001</v>
      </c>
      <c r="C358" s="95">
        <v>45827</v>
      </c>
      <c r="D358" s="131" t="s">
        <v>63</v>
      </c>
      <c r="E358" s="94">
        <v>558896</v>
      </c>
      <c r="F358" s="94">
        <v>12</v>
      </c>
    </row>
    <row r="359" spans="1:6" x14ac:dyDescent="0.2">
      <c r="A359" s="94" t="s">
        <v>90</v>
      </c>
      <c r="B359" s="94">
        <v>2001</v>
      </c>
      <c r="C359" s="95">
        <v>45827</v>
      </c>
      <c r="D359" s="131" t="s">
        <v>63</v>
      </c>
      <c r="E359" s="94">
        <v>477426004</v>
      </c>
      <c r="F359" s="94">
        <v>3</v>
      </c>
    </row>
    <row r="360" spans="1:6" x14ac:dyDescent="0.2">
      <c r="A360" s="94" t="s">
        <v>90</v>
      </c>
      <c r="B360" s="94">
        <v>2001</v>
      </c>
      <c r="C360" s="95">
        <v>45827</v>
      </c>
      <c r="D360" s="131" t="s">
        <v>63</v>
      </c>
      <c r="E360" s="94">
        <v>568243</v>
      </c>
      <c r="F360" s="94">
        <v>24</v>
      </c>
    </row>
    <row r="361" spans="1:6" x14ac:dyDescent="0.2">
      <c r="A361" s="94" t="s">
        <v>90</v>
      </c>
      <c r="B361" s="94">
        <v>2001</v>
      </c>
      <c r="C361" s="95">
        <v>45827</v>
      </c>
      <c r="D361" s="131" t="s">
        <v>63</v>
      </c>
      <c r="E361" s="94">
        <v>449851004</v>
      </c>
      <c r="F361" s="94">
        <v>24</v>
      </c>
    </row>
    <row r="362" spans="1:6" x14ac:dyDescent="0.2">
      <c r="A362" s="94" t="s">
        <v>90</v>
      </c>
      <c r="B362" s="94">
        <v>2001</v>
      </c>
      <c r="C362" s="95">
        <v>45827</v>
      </c>
      <c r="D362" s="131" t="s">
        <v>63</v>
      </c>
      <c r="E362" s="94">
        <v>373213</v>
      </c>
      <c r="F362" s="94">
        <v>26</v>
      </c>
    </row>
    <row r="363" spans="1:6" x14ac:dyDescent="0.2">
      <c r="A363" s="94" t="s">
        <v>90</v>
      </c>
      <c r="B363" s="94">
        <v>2001</v>
      </c>
      <c r="C363" s="95">
        <v>45827</v>
      </c>
      <c r="D363" s="131" t="s">
        <v>63</v>
      </c>
      <c r="E363" s="94">
        <v>723877</v>
      </c>
      <c r="F363" s="94">
        <v>12</v>
      </c>
    </row>
    <row r="364" spans="1:6" x14ac:dyDescent="0.2">
      <c r="A364" s="94" t="s">
        <v>90</v>
      </c>
      <c r="B364" s="94">
        <v>2001</v>
      </c>
      <c r="C364" s="95">
        <v>45827</v>
      </c>
      <c r="D364" s="131" t="s">
        <v>63</v>
      </c>
      <c r="E364" s="94">
        <v>21126</v>
      </c>
      <c r="F364" s="94">
        <v>6</v>
      </c>
    </row>
    <row r="365" spans="1:6" x14ac:dyDescent="0.2">
      <c r="A365" s="94" t="s">
        <v>90</v>
      </c>
      <c r="B365" s="94">
        <v>2001</v>
      </c>
      <c r="C365" s="95">
        <v>45827</v>
      </c>
      <c r="D365" s="131" t="s">
        <v>63</v>
      </c>
      <c r="E365" s="94">
        <v>932075</v>
      </c>
      <c r="F365" s="94">
        <v>20</v>
      </c>
    </row>
    <row r="366" spans="1:6" x14ac:dyDescent="0.2">
      <c r="A366" s="94" t="s">
        <v>90</v>
      </c>
      <c r="B366" s="94">
        <v>2001</v>
      </c>
      <c r="C366" s="95">
        <v>45827</v>
      </c>
      <c r="D366" s="131" t="s">
        <v>63</v>
      </c>
      <c r="E366" s="94">
        <v>485927</v>
      </c>
      <c r="F366" s="94">
        <v>3</v>
      </c>
    </row>
    <row r="367" spans="1:6" x14ac:dyDescent="0.2">
      <c r="A367" s="94" t="s">
        <v>90</v>
      </c>
      <c r="B367" s="94">
        <v>2001</v>
      </c>
      <c r="C367" s="95">
        <v>45827</v>
      </c>
      <c r="D367" s="131" t="s">
        <v>63</v>
      </c>
      <c r="E367" s="94">
        <v>51929002</v>
      </c>
      <c r="F367" s="94">
        <v>6</v>
      </c>
    </row>
    <row r="368" spans="1:6" x14ac:dyDescent="0.2">
      <c r="A368" s="94" t="s">
        <v>90</v>
      </c>
      <c r="B368" s="94">
        <v>2001</v>
      </c>
      <c r="C368" s="95">
        <v>45827</v>
      </c>
      <c r="D368" s="131" t="s">
        <v>63</v>
      </c>
      <c r="E368" s="94">
        <v>774008</v>
      </c>
      <c r="F368" s="94">
        <v>7</v>
      </c>
    </row>
    <row r="369" spans="1:6" x14ac:dyDescent="0.2">
      <c r="A369" s="94" t="s">
        <v>90</v>
      </c>
      <c r="B369" s="94">
        <v>2001</v>
      </c>
      <c r="C369" s="95">
        <v>45827</v>
      </c>
      <c r="D369" s="131" t="s">
        <v>63</v>
      </c>
      <c r="E369" s="94">
        <v>451976</v>
      </c>
      <c r="F369" s="94">
        <v>12</v>
      </c>
    </row>
    <row r="370" spans="1:6" x14ac:dyDescent="0.2">
      <c r="A370" s="94" t="s">
        <v>90</v>
      </c>
      <c r="B370" s="94">
        <v>2001</v>
      </c>
      <c r="C370" s="95">
        <v>45827</v>
      </c>
      <c r="D370" s="131" t="s">
        <v>63</v>
      </c>
      <c r="E370" s="94">
        <v>464458</v>
      </c>
      <c r="F370" s="94">
        <v>5</v>
      </c>
    </row>
    <row r="371" spans="1:6" x14ac:dyDescent="0.2">
      <c r="A371" s="94" t="s">
        <v>90</v>
      </c>
      <c r="B371" s="94">
        <v>2001</v>
      </c>
      <c r="C371" s="95">
        <v>45827</v>
      </c>
      <c r="D371" s="131" t="s">
        <v>63</v>
      </c>
      <c r="E371" s="94">
        <v>892488</v>
      </c>
      <c r="F371" s="94">
        <v>17</v>
      </c>
    </row>
    <row r="372" spans="1:6" x14ac:dyDescent="0.2">
      <c r="A372" s="94" t="s">
        <v>90</v>
      </c>
      <c r="B372" s="94">
        <v>2001</v>
      </c>
      <c r="C372" s="95">
        <v>45827</v>
      </c>
      <c r="D372" s="131" t="s">
        <v>63</v>
      </c>
      <c r="E372" s="94">
        <v>543530</v>
      </c>
      <c r="F372" s="94">
        <v>12</v>
      </c>
    </row>
    <row r="373" spans="1:6" x14ac:dyDescent="0.2">
      <c r="A373" s="94" t="s">
        <v>90</v>
      </c>
      <c r="B373" s="94">
        <v>2001</v>
      </c>
      <c r="C373" s="95">
        <v>45827</v>
      </c>
      <c r="D373" s="131" t="s">
        <v>63</v>
      </c>
      <c r="E373" s="94">
        <v>560872</v>
      </c>
      <c r="F373" s="94">
        <v>18</v>
      </c>
    </row>
    <row r="374" spans="1:6" x14ac:dyDescent="0.2">
      <c r="A374" s="94" t="s">
        <v>90</v>
      </c>
      <c r="B374" s="94">
        <v>2001</v>
      </c>
      <c r="C374" s="95">
        <v>45827</v>
      </c>
      <c r="D374" s="131" t="s">
        <v>63</v>
      </c>
      <c r="E374" s="94">
        <v>1031963</v>
      </c>
      <c r="F374" s="94">
        <v>30</v>
      </c>
    </row>
    <row r="375" spans="1:6" x14ac:dyDescent="0.2">
      <c r="A375" s="94" t="s">
        <v>90</v>
      </c>
      <c r="B375" s="94">
        <v>2001</v>
      </c>
      <c r="C375" s="95">
        <v>45827</v>
      </c>
      <c r="D375" s="131" t="s">
        <v>63</v>
      </c>
      <c r="E375" s="94">
        <v>353462003</v>
      </c>
      <c r="F375" s="94">
        <v>1</v>
      </c>
    </row>
    <row r="376" spans="1:6" x14ac:dyDescent="0.2">
      <c r="A376" s="94" t="s">
        <v>90</v>
      </c>
      <c r="B376" s="94">
        <v>2001</v>
      </c>
      <c r="C376" s="95">
        <v>45827</v>
      </c>
      <c r="D376" s="131" t="s">
        <v>63</v>
      </c>
      <c r="E376" s="94">
        <v>4237</v>
      </c>
      <c r="F376" s="94">
        <v>9</v>
      </c>
    </row>
    <row r="377" spans="1:6" x14ac:dyDescent="0.2">
      <c r="A377" s="94" t="s">
        <v>90</v>
      </c>
      <c r="B377" s="94">
        <v>2001</v>
      </c>
      <c r="C377" s="95">
        <v>45827</v>
      </c>
      <c r="D377" s="131" t="s">
        <v>63</v>
      </c>
      <c r="E377" s="94">
        <v>727301</v>
      </c>
      <c r="F377" s="94">
        <v>12</v>
      </c>
    </row>
    <row r="378" spans="1:6" x14ac:dyDescent="0.2">
      <c r="A378" s="94" t="s">
        <v>90</v>
      </c>
      <c r="B378" s="94">
        <v>2001</v>
      </c>
      <c r="C378" s="95">
        <v>45827</v>
      </c>
      <c r="D378" s="131" t="s">
        <v>63</v>
      </c>
      <c r="E378" s="94">
        <v>913117</v>
      </c>
      <c r="F378" s="94">
        <v>18</v>
      </c>
    </row>
    <row r="379" spans="1:6" x14ac:dyDescent="0.2">
      <c r="A379" s="94" t="s">
        <v>90</v>
      </c>
      <c r="B379" s="94">
        <v>2001</v>
      </c>
      <c r="C379" s="95">
        <v>45827</v>
      </c>
      <c r="D379" s="131" t="s">
        <v>63</v>
      </c>
      <c r="E379" s="94">
        <v>70126</v>
      </c>
      <c r="F379" s="94">
        <v>9</v>
      </c>
    </row>
    <row r="380" spans="1:6" x14ac:dyDescent="0.2">
      <c r="A380" s="94" t="s">
        <v>90</v>
      </c>
      <c r="B380" s="94">
        <v>2001</v>
      </c>
      <c r="C380" s="95">
        <v>45827</v>
      </c>
      <c r="D380" s="131" t="s">
        <v>63</v>
      </c>
      <c r="E380" s="94">
        <v>750562002</v>
      </c>
      <c r="F380" s="94">
        <v>10</v>
      </c>
    </row>
    <row r="381" spans="1:6" x14ac:dyDescent="0.2">
      <c r="A381" s="94" t="s">
        <v>90</v>
      </c>
      <c r="B381" s="94">
        <v>2001</v>
      </c>
      <c r="C381" s="95">
        <v>45827</v>
      </c>
      <c r="D381" s="131" t="s">
        <v>63</v>
      </c>
      <c r="E381" s="94">
        <v>735373004</v>
      </c>
      <c r="F381" s="94">
        <v>42</v>
      </c>
    </row>
    <row r="382" spans="1:6" x14ac:dyDescent="0.2">
      <c r="A382" s="94" t="s">
        <v>90</v>
      </c>
      <c r="B382" s="94">
        <v>2001</v>
      </c>
      <c r="C382" s="95">
        <v>45827</v>
      </c>
      <c r="D382" s="131" t="s">
        <v>63</v>
      </c>
      <c r="E382" s="94">
        <v>562743</v>
      </c>
      <c r="F382" s="94">
        <v>2</v>
      </c>
    </row>
    <row r="383" spans="1:6" x14ac:dyDescent="0.2">
      <c r="A383" s="94" t="s">
        <v>90</v>
      </c>
      <c r="B383" s="94">
        <v>2001</v>
      </c>
      <c r="C383" s="95">
        <v>45827</v>
      </c>
      <c r="D383" s="131" t="s">
        <v>63</v>
      </c>
      <c r="E383" s="94">
        <v>4760</v>
      </c>
      <c r="F383" s="94">
        <v>34</v>
      </c>
    </row>
    <row r="384" spans="1:6" x14ac:dyDescent="0.2">
      <c r="A384" s="94" t="s">
        <v>90</v>
      </c>
      <c r="B384" s="94">
        <v>2001</v>
      </c>
      <c r="C384" s="95">
        <v>45827</v>
      </c>
      <c r="D384" s="131" t="s">
        <v>63</v>
      </c>
      <c r="E384" s="94">
        <v>533047007</v>
      </c>
      <c r="F384" s="94">
        <v>20</v>
      </c>
    </row>
    <row r="385" spans="1:6" x14ac:dyDescent="0.2">
      <c r="A385" s="94" t="s">
        <v>90</v>
      </c>
      <c r="B385" s="94">
        <v>2001</v>
      </c>
      <c r="C385" s="95">
        <v>45827</v>
      </c>
      <c r="D385" s="131" t="s">
        <v>63</v>
      </c>
      <c r="E385" s="94">
        <v>203745</v>
      </c>
      <c r="F385" s="94">
        <v>13</v>
      </c>
    </row>
    <row r="386" spans="1:6" x14ac:dyDescent="0.2">
      <c r="A386" s="94" t="s">
        <v>90</v>
      </c>
      <c r="B386" s="94">
        <v>2001</v>
      </c>
      <c r="C386" s="95">
        <v>45827</v>
      </c>
      <c r="D386" s="131" t="s">
        <v>63</v>
      </c>
      <c r="E386" s="94">
        <v>4232</v>
      </c>
      <c r="F386" s="94">
        <v>31</v>
      </c>
    </row>
    <row r="387" spans="1:6" x14ac:dyDescent="0.2">
      <c r="A387" s="94" t="s">
        <v>90</v>
      </c>
      <c r="B387" s="94">
        <v>2001</v>
      </c>
      <c r="C387" s="95">
        <v>45827</v>
      </c>
      <c r="D387" s="131" t="s">
        <v>63</v>
      </c>
      <c r="E387" s="94">
        <v>4725</v>
      </c>
      <c r="F387" s="94">
        <v>21</v>
      </c>
    </row>
    <row r="388" spans="1:6" x14ac:dyDescent="0.2">
      <c r="A388" s="94" t="s">
        <v>90</v>
      </c>
      <c r="B388" s="94">
        <v>2001</v>
      </c>
      <c r="C388" s="95">
        <v>45827</v>
      </c>
      <c r="D388" s="131" t="s">
        <v>63</v>
      </c>
      <c r="E388" s="94">
        <v>143830</v>
      </c>
      <c r="F388" s="94">
        <v>3</v>
      </c>
    </row>
    <row r="389" spans="1:6" x14ac:dyDescent="0.2">
      <c r="A389" s="94" t="s">
        <v>90</v>
      </c>
      <c r="B389" s="94">
        <v>2001</v>
      </c>
      <c r="C389" s="95">
        <v>45827</v>
      </c>
      <c r="D389" s="131" t="s">
        <v>63</v>
      </c>
      <c r="E389" s="94">
        <v>567792</v>
      </c>
      <c r="F389" s="94">
        <v>13</v>
      </c>
    </row>
    <row r="390" spans="1:6" x14ac:dyDescent="0.2">
      <c r="A390" s="94" t="s">
        <v>90</v>
      </c>
      <c r="B390" s="94">
        <v>2001</v>
      </c>
      <c r="C390" s="95">
        <v>45827</v>
      </c>
      <c r="D390" s="131" t="s">
        <v>63</v>
      </c>
      <c r="E390" s="94">
        <v>374078</v>
      </c>
      <c r="F390" s="94">
        <v>10</v>
      </c>
    </row>
    <row r="391" spans="1:6" x14ac:dyDescent="0.2">
      <c r="A391" s="94" t="s">
        <v>90</v>
      </c>
      <c r="B391" s="94">
        <v>2001</v>
      </c>
      <c r="C391" s="95">
        <v>45827</v>
      </c>
      <c r="D391" s="131" t="s">
        <v>63</v>
      </c>
      <c r="E391" s="94">
        <v>4764</v>
      </c>
      <c r="F391" s="94">
        <v>13</v>
      </c>
    </row>
    <row r="392" spans="1:6" x14ac:dyDescent="0.2">
      <c r="A392" s="94" t="s">
        <v>90</v>
      </c>
      <c r="B392" s="94">
        <v>2001</v>
      </c>
      <c r="C392" s="95">
        <v>45827</v>
      </c>
      <c r="D392" s="131" t="s">
        <v>63</v>
      </c>
      <c r="E392" s="94">
        <v>789727</v>
      </c>
      <c r="F392" s="94">
        <v>2</v>
      </c>
    </row>
    <row r="393" spans="1:6" x14ac:dyDescent="0.2">
      <c r="A393" s="94" t="s">
        <v>90</v>
      </c>
      <c r="B393" s="94">
        <v>2001</v>
      </c>
      <c r="C393" s="95">
        <v>45827</v>
      </c>
      <c r="D393" s="131" t="s">
        <v>63</v>
      </c>
      <c r="E393" s="94">
        <v>1024537</v>
      </c>
      <c r="F393" s="94">
        <v>8</v>
      </c>
    </row>
    <row r="394" spans="1:6" x14ac:dyDescent="0.2">
      <c r="A394" s="94" t="s">
        <v>90</v>
      </c>
      <c r="B394" s="94">
        <v>2001</v>
      </c>
      <c r="C394" s="95">
        <v>45827</v>
      </c>
      <c r="D394" s="131" t="s">
        <v>63</v>
      </c>
      <c r="E394" s="94">
        <v>49463007</v>
      </c>
      <c r="F394" s="94">
        <v>45</v>
      </c>
    </row>
    <row r="395" spans="1:6" x14ac:dyDescent="0.2">
      <c r="A395" s="94" t="s">
        <v>90</v>
      </c>
      <c r="B395" s="94">
        <v>2001</v>
      </c>
      <c r="C395" s="95">
        <v>45827</v>
      </c>
      <c r="D395" s="131" t="s">
        <v>63</v>
      </c>
      <c r="E395" s="94">
        <v>954239004</v>
      </c>
      <c r="F395" s="94">
        <v>16</v>
      </c>
    </row>
    <row r="396" spans="1:6" x14ac:dyDescent="0.2">
      <c r="A396" s="94" t="s">
        <v>90</v>
      </c>
      <c r="B396" s="94">
        <v>2001</v>
      </c>
      <c r="C396" s="95">
        <v>45827</v>
      </c>
      <c r="D396" s="131" t="s">
        <v>63</v>
      </c>
      <c r="E396" s="94">
        <v>115545</v>
      </c>
      <c r="F396" s="94">
        <v>18</v>
      </c>
    </row>
    <row r="397" spans="1:6" x14ac:dyDescent="0.2">
      <c r="A397" s="94" t="s">
        <v>90</v>
      </c>
      <c r="B397" s="94">
        <v>2001</v>
      </c>
      <c r="C397" s="95">
        <v>45827</v>
      </c>
      <c r="D397" s="131" t="s">
        <v>63</v>
      </c>
      <c r="E397" s="94">
        <v>4258</v>
      </c>
      <c r="F397" s="94">
        <v>13</v>
      </c>
    </row>
    <row r="398" spans="1:6" x14ac:dyDescent="0.2">
      <c r="A398" s="94" t="s">
        <v>90</v>
      </c>
      <c r="B398" s="94">
        <v>2001</v>
      </c>
      <c r="C398" s="95">
        <v>45827</v>
      </c>
      <c r="D398" s="131" t="s">
        <v>63</v>
      </c>
      <c r="E398" s="94">
        <v>4260</v>
      </c>
      <c r="F398" s="94">
        <v>33</v>
      </c>
    </row>
    <row r="399" spans="1:6" x14ac:dyDescent="0.2">
      <c r="A399" s="94" t="s">
        <v>90</v>
      </c>
      <c r="B399" s="94">
        <v>2001</v>
      </c>
      <c r="C399" s="95">
        <v>45827</v>
      </c>
      <c r="D399" s="131" t="s">
        <v>63</v>
      </c>
      <c r="E399" s="94">
        <v>754393</v>
      </c>
      <c r="F399" s="94">
        <v>2</v>
      </c>
    </row>
    <row r="400" spans="1:6" x14ac:dyDescent="0.2">
      <c r="A400" s="94" t="s">
        <v>90</v>
      </c>
      <c r="B400" s="94">
        <v>2001</v>
      </c>
      <c r="C400" s="95">
        <v>45827</v>
      </c>
      <c r="D400" s="131" t="s">
        <v>63</v>
      </c>
      <c r="E400" s="94">
        <v>768638004</v>
      </c>
      <c r="F400" s="94">
        <v>10</v>
      </c>
    </row>
    <row r="401" spans="1:6" x14ac:dyDescent="0.2">
      <c r="A401" s="94" t="s">
        <v>90</v>
      </c>
      <c r="B401" s="94">
        <v>2001</v>
      </c>
      <c r="C401" s="95">
        <v>45827</v>
      </c>
      <c r="D401" s="131" t="s">
        <v>63</v>
      </c>
      <c r="E401" s="94">
        <v>1015687</v>
      </c>
      <c r="F401" s="94">
        <v>112</v>
      </c>
    </row>
    <row r="402" spans="1:6" x14ac:dyDescent="0.2">
      <c r="A402" s="94" t="s">
        <v>90</v>
      </c>
      <c r="B402" s="94">
        <v>2001</v>
      </c>
      <c r="C402" s="95">
        <v>45827</v>
      </c>
      <c r="D402" s="131" t="s">
        <v>63</v>
      </c>
      <c r="E402" s="94">
        <v>3379</v>
      </c>
      <c r="F402" s="94">
        <v>12</v>
      </c>
    </row>
    <row r="403" spans="1:6" x14ac:dyDescent="0.2">
      <c r="A403" s="94" t="s">
        <v>90</v>
      </c>
      <c r="B403" s="94">
        <v>2001</v>
      </c>
      <c r="C403" s="95">
        <v>45827</v>
      </c>
      <c r="D403" s="131" t="s">
        <v>63</v>
      </c>
      <c r="E403" s="94">
        <v>373450</v>
      </c>
      <c r="F403" s="94">
        <v>10</v>
      </c>
    </row>
    <row r="404" spans="1:6" x14ac:dyDescent="0.2">
      <c r="A404" s="94" t="s">
        <v>90</v>
      </c>
      <c r="B404" s="94">
        <v>2001</v>
      </c>
      <c r="C404" s="95">
        <v>45827</v>
      </c>
      <c r="D404" s="131" t="s">
        <v>63</v>
      </c>
      <c r="E404" s="94">
        <v>4987</v>
      </c>
      <c r="F404" s="94">
        <v>15</v>
      </c>
    </row>
    <row r="405" spans="1:6" x14ac:dyDescent="0.2">
      <c r="A405" s="94" t="s">
        <v>90</v>
      </c>
      <c r="B405" s="94">
        <v>2001</v>
      </c>
      <c r="C405" s="95">
        <v>45827</v>
      </c>
      <c r="D405" s="131" t="s">
        <v>63</v>
      </c>
      <c r="E405" s="94">
        <v>142478</v>
      </c>
      <c r="F405" s="94">
        <v>6</v>
      </c>
    </row>
    <row r="406" spans="1:6" x14ac:dyDescent="0.2">
      <c r="A406" s="94" t="s">
        <v>90</v>
      </c>
      <c r="B406" s="94">
        <v>2001</v>
      </c>
      <c r="C406" s="95">
        <v>45827</v>
      </c>
      <c r="D406" s="131" t="s">
        <v>63</v>
      </c>
      <c r="E406" s="94">
        <v>719574</v>
      </c>
      <c r="F406" s="94">
        <v>17</v>
      </c>
    </row>
    <row r="407" spans="1:6" x14ac:dyDescent="0.2">
      <c r="A407" s="94" t="s">
        <v>90</v>
      </c>
      <c r="B407" s="94">
        <v>2001</v>
      </c>
      <c r="C407" s="95">
        <v>45827</v>
      </c>
      <c r="D407" s="131" t="s">
        <v>63</v>
      </c>
      <c r="E407" s="94">
        <v>143871003</v>
      </c>
      <c r="F407" s="94">
        <v>6</v>
      </c>
    </row>
    <row r="408" spans="1:6" x14ac:dyDescent="0.2">
      <c r="A408" s="94" t="s">
        <v>90</v>
      </c>
      <c r="B408" s="94">
        <v>2001</v>
      </c>
      <c r="C408" s="95">
        <v>45827</v>
      </c>
      <c r="D408" s="131" t="s">
        <v>63</v>
      </c>
      <c r="E408" s="94">
        <v>470339</v>
      </c>
      <c r="F408" s="94">
        <v>1</v>
      </c>
    </row>
    <row r="409" spans="1:6" x14ac:dyDescent="0.2">
      <c r="A409" s="94" t="s">
        <v>90</v>
      </c>
      <c r="B409" s="94">
        <v>2001</v>
      </c>
      <c r="C409" s="95">
        <v>45827</v>
      </c>
      <c r="D409" s="131" t="s">
        <v>63</v>
      </c>
      <c r="E409" s="94">
        <v>518476005</v>
      </c>
      <c r="F409" s="94">
        <v>9</v>
      </c>
    </row>
    <row r="410" spans="1:6" x14ac:dyDescent="0.2">
      <c r="A410" s="94" t="s">
        <v>90</v>
      </c>
      <c r="B410" s="94">
        <v>2001</v>
      </c>
      <c r="C410" s="95">
        <v>45827</v>
      </c>
      <c r="D410" s="131" t="s">
        <v>63</v>
      </c>
      <c r="E410" s="94">
        <v>59505003</v>
      </c>
      <c r="F410" s="94">
        <v>18</v>
      </c>
    </row>
    <row r="411" spans="1:6" x14ac:dyDescent="0.2">
      <c r="A411" s="94" t="s">
        <v>90</v>
      </c>
      <c r="B411" s="94">
        <v>2001</v>
      </c>
      <c r="C411" s="95">
        <v>45827</v>
      </c>
      <c r="D411" s="131" t="s">
        <v>63</v>
      </c>
      <c r="E411" s="94">
        <v>4994</v>
      </c>
      <c r="F411" s="94">
        <v>10</v>
      </c>
    </row>
    <row r="412" spans="1:6" x14ac:dyDescent="0.2">
      <c r="A412" s="94" t="s">
        <v>90</v>
      </c>
      <c r="B412" s="94">
        <v>2001</v>
      </c>
      <c r="C412" s="95">
        <v>45827</v>
      </c>
      <c r="D412" s="131" t="s">
        <v>63</v>
      </c>
      <c r="E412" s="94">
        <v>506515</v>
      </c>
      <c r="F412" s="94">
        <v>9</v>
      </c>
    </row>
    <row r="413" spans="1:6" x14ac:dyDescent="0.2">
      <c r="A413" s="94" t="s">
        <v>90</v>
      </c>
      <c r="B413" s="94">
        <v>2001</v>
      </c>
      <c r="C413" s="95">
        <v>45827</v>
      </c>
      <c r="D413" s="131" t="s">
        <v>63</v>
      </c>
      <c r="E413" s="94">
        <v>225494</v>
      </c>
      <c r="F413" s="94">
        <v>6</v>
      </c>
    </row>
    <row r="414" spans="1:6" x14ac:dyDescent="0.2">
      <c r="A414" s="94" t="s">
        <v>90</v>
      </c>
      <c r="B414" s="94">
        <v>2001</v>
      </c>
      <c r="C414" s="95">
        <v>45827</v>
      </c>
      <c r="D414" s="131" t="s">
        <v>63</v>
      </c>
      <c r="E414" s="94">
        <v>49463002</v>
      </c>
      <c r="F414" s="94">
        <v>9</v>
      </c>
    </row>
    <row r="415" spans="1:6" x14ac:dyDescent="0.2">
      <c r="A415" s="94" t="s">
        <v>90</v>
      </c>
      <c r="B415" s="94">
        <v>2001</v>
      </c>
      <c r="C415" s="95">
        <v>45827</v>
      </c>
      <c r="D415" s="131" t="s">
        <v>63</v>
      </c>
      <c r="E415" s="94">
        <v>74983</v>
      </c>
      <c r="F415" s="94">
        <v>6</v>
      </c>
    </row>
    <row r="416" spans="1:6" x14ac:dyDescent="0.2">
      <c r="A416" s="94" t="s">
        <v>90</v>
      </c>
      <c r="B416" s="94">
        <v>2001</v>
      </c>
      <c r="C416" s="95">
        <v>45827</v>
      </c>
      <c r="D416" s="131" t="s">
        <v>63</v>
      </c>
      <c r="E416" s="94">
        <v>889645</v>
      </c>
      <c r="F416" s="94">
        <v>9</v>
      </c>
    </row>
    <row r="417" spans="1:6" x14ac:dyDescent="0.2">
      <c r="A417" s="94" t="s">
        <v>90</v>
      </c>
      <c r="B417" s="94">
        <v>2001</v>
      </c>
      <c r="C417" s="95">
        <v>45827</v>
      </c>
      <c r="D417" s="131" t="s">
        <v>63</v>
      </c>
      <c r="E417" s="94">
        <v>48223003</v>
      </c>
      <c r="F417" s="94">
        <v>7</v>
      </c>
    </row>
    <row r="418" spans="1:6" x14ac:dyDescent="0.2">
      <c r="A418" s="94" t="s">
        <v>90</v>
      </c>
      <c r="B418" s="94">
        <v>2001</v>
      </c>
      <c r="C418" s="95">
        <v>45827</v>
      </c>
      <c r="D418" s="131" t="s">
        <v>63</v>
      </c>
      <c r="E418" s="94">
        <v>754390</v>
      </c>
      <c r="F418" s="94">
        <v>8</v>
      </c>
    </row>
    <row r="419" spans="1:6" x14ac:dyDescent="0.2">
      <c r="A419" s="94" t="s">
        <v>90</v>
      </c>
      <c r="B419" s="94">
        <v>2001</v>
      </c>
      <c r="C419" s="95">
        <v>45827</v>
      </c>
      <c r="D419" s="131" t="s">
        <v>63</v>
      </c>
      <c r="E419" s="94">
        <v>45686</v>
      </c>
      <c r="F419" s="94">
        <v>26</v>
      </c>
    </row>
    <row r="420" spans="1:6" x14ac:dyDescent="0.2">
      <c r="A420" s="94" t="s">
        <v>90</v>
      </c>
      <c r="B420" s="94">
        <v>2001</v>
      </c>
      <c r="C420" s="95">
        <v>45827</v>
      </c>
      <c r="D420" s="131" t="s">
        <v>63</v>
      </c>
      <c r="E420" s="94">
        <v>947276</v>
      </c>
      <c r="F420" s="94">
        <v>6</v>
      </c>
    </row>
    <row r="421" spans="1:6" x14ac:dyDescent="0.2">
      <c r="A421" s="94" t="s">
        <v>90</v>
      </c>
      <c r="B421" s="94">
        <v>2001</v>
      </c>
      <c r="C421" s="95">
        <v>45827</v>
      </c>
      <c r="D421" s="131" t="s">
        <v>63</v>
      </c>
      <c r="E421" s="94">
        <v>38956</v>
      </c>
      <c r="F421" s="94">
        <v>12</v>
      </c>
    </row>
    <row r="422" spans="1:6" x14ac:dyDescent="0.2">
      <c r="A422" s="94" t="s">
        <v>90</v>
      </c>
      <c r="B422" s="94">
        <v>2001</v>
      </c>
      <c r="C422" s="95">
        <v>45827</v>
      </c>
      <c r="D422" s="131" t="s">
        <v>63</v>
      </c>
      <c r="E422" s="94">
        <v>531596003</v>
      </c>
      <c r="F422" s="94">
        <v>10</v>
      </c>
    </row>
    <row r="423" spans="1:6" x14ac:dyDescent="0.2">
      <c r="A423" s="94" t="s">
        <v>90</v>
      </c>
      <c r="B423" s="94">
        <v>2001</v>
      </c>
      <c r="C423" s="95">
        <v>45827</v>
      </c>
      <c r="D423" s="131" t="s">
        <v>63</v>
      </c>
      <c r="E423" s="94">
        <v>736119</v>
      </c>
      <c r="F423" s="94">
        <v>18</v>
      </c>
    </row>
    <row r="424" spans="1:6" x14ac:dyDescent="0.2">
      <c r="A424" s="94" t="s">
        <v>90</v>
      </c>
      <c r="B424" s="94">
        <v>2001</v>
      </c>
      <c r="C424" s="95">
        <v>45827</v>
      </c>
      <c r="D424" s="131" t="s">
        <v>63</v>
      </c>
      <c r="E424" s="94">
        <v>757475</v>
      </c>
      <c r="F424" s="94">
        <v>3</v>
      </c>
    </row>
    <row r="425" spans="1:6" x14ac:dyDescent="0.2">
      <c r="A425" s="94" t="s">
        <v>90</v>
      </c>
      <c r="B425" s="94">
        <v>2001</v>
      </c>
      <c r="C425" s="95">
        <v>45827</v>
      </c>
      <c r="D425" s="131" t="s">
        <v>63</v>
      </c>
      <c r="E425" s="94">
        <v>402731</v>
      </c>
      <c r="F425" s="94">
        <v>6</v>
      </c>
    </row>
    <row r="426" spans="1:6" x14ac:dyDescent="0.2">
      <c r="A426" s="94" t="s">
        <v>90</v>
      </c>
      <c r="B426" s="94">
        <v>2001</v>
      </c>
      <c r="C426" s="95">
        <v>45827</v>
      </c>
      <c r="D426" s="131" t="s">
        <v>63</v>
      </c>
      <c r="E426" s="94">
        <v>755917</v>
      </c>
      <c r="F426" s="94">
        <v>99</v>
      </c>
    </row>
    <row r="427" spans="1:6" x14ac:dyDescent="0.2">
      <c r="A427" s="94" t="s">
        <v>90</v>
      </c>
      <c r="B427" s="94">
        <v>2001</v>
      </c>
      <c r="C427" s="95">
        <v>45827</v>
      </c>
      <c r="D427" s="131" t="s">
        <v>63</v>
      </c>
      <c r="E427" s="94">
        <v>477090002</v>
      </c>
      <c r="F427" s="94">
        <v>6</v>
      </c>
    </row>
    <row r="428" spans="1:6" x14ac:dyDescent="0.2">
      <c r="A428" s="94" t="s">
        <v>90</v>
      </c>
      <c r="B428" s="94">
        <v>2001</v>
      </c>
      <c r="C428" s="95">
        <v>45827</v>
      </c>
      <c r="D428" s="131" t="s">
        <v>63</v>
      </c>
      <c r="E428" s="94">
        <v>355398</v>
      </c>
      <c r="F428" s="94">
        <v>56</v>
      </c>
    </row>
    <row r="429" spans="1:6" x14ac:dyDescent="0.2">
      <c r="A429" s="94" t="s">
        <v>90</v>
      </c>
      <c r="B429" s="94">
        <v>2001</v>
      </c>
      <c r="C429" s="95">
        <v>45827</v>
      </c>
      <c r="D429" s="131" t="s">
        <v>63</v>
      </c>
      <c r="E429" s="94">
        <v>451984</v>
      </c>
      <c r="F429" s="94">
        <v>18</v>
      </c>
    </row>
    <row r="430" spans="1:6" x14ac:dyDescent="0.2">
      <c r="A430" s="94" t="s">
        <v>90</v>
      </c>
      <c r="B430" s="94">
        <v>2001</v>
      </c>
      <c r="C430" s="95">
        <v>45827</v>
      </c>
      <c r="D430" s="131" t="s">
        <v>63</v>
      </c>
      <c r="E430" s="94">
        <v>768637003</v>
      </c>
      <c r="F430" s="94">
        <v>6</v>
      </c>
    </row>
    <row r="431" spans="1:6" x14ac:dyDescent="0.2">
      <c r="A431" s="94" t="s">
        <v>90</v>
      </c>
      <c r="B431" s="94">
        <v>2001</v>
      </c>
      <c r="C431" s="95">
        <v>45827</v>
      </c>
      <c r="D431" s="131" t="s">
        <v>63</v>
      </c>
      <c r="E431" s="94">
        <v>1024531</v>
      </c>
      <c r="F431" s="94">
        <v>1</v>
      </c>
    </row>
    <row r="432" spans="1:6" x14ac:dyDescent="0.2">
      <c r="A432" s="94" t="s">
        <v>90</v>
      </c>
      <c r="B432" s="94">
        <v>2001</v>
      </c>
      <c r="C432" s="95">
        <v>45827</v>
      </c>
      <c r="D432" s="131" t="s">
        <v>63</v>
      </c>
      <c r="E432" s="94">
        <v>531746</v>
      </c>
      <c r="F432" s="94">
        <v>3</v>
      </c>
    </row>
    <row r="433" spans="1:6" x14ac:dyDescent="0.2">
      <c r="A433" s="94" t="s">
        <v>90</v>
      </c>
      <c r="B433" s="94">
        <v>2001</v>
      </c>
      <c r="C433" s="95">
        <v>45827</v>
      </c>
      <c r="D433" s="131" t="s">
        <v>63</v>
      </c>
      <c r="E433" s="94">
        <v>902579</v>
      </c>
      <c r="F433" s="94">
        <v>3</v>
      </c>
    </row>
    <row r="434" spans="1:6" x14ac:dyDescent="0.2">
      <c r="A434" s="94" t="s">
        <v>90</v>
      </c>
      <c r="B434" s="94">
        <v>2001</v>
      </c>
      <c r="C434" s="95">
        <v>45827</v>
      </c>
      <c r="D434" s="131" t="s">
        <v>63</v>
      </c>
      <c r="E434" s="94">
        <v>45960</v>
      </c>
      <c r="F434" s="94">
        <v>12</v>
      </c>
    </row>
    <row r="435" spans="1:6" x14ac:dyDescent="0.2">
      <c r="A435" s="94" t="s">
        <v>90</v>
      </c>
      <c r="B435" s="94">
        <v>2001</v>
      </c>
      <c r="C435" s="95">
        <v>45827</v>
      </c>
      <c r="D435" s="131" t="s">
        <v>63</v>
      </c>
      <c r="E435" s="94">
        <v>961175</v>
      </c>
      <c r="F435" s="94">
        <v>6</v>
      </c>
    </row>
    <row r="436" spans="1:6" x14ac:dyDescent="0.2">
      <c r="A436" s="94" t="s">
        <v>90</v>
      </c>
      <c r="B436" s="94">
        <v>2001</v>
      </c>
      <c r="C436" s="95">
        <v>45827</v>
      </c>
      <c r="D436" s="131" t="s">
        <v>63</v>
      </c>
      <c r="E436" s="94">
        <v>1030707</v>
      </c>
      <c r="F436" s="94">
        <v>3</v>
      </c>
    </row>
    <row r="437" spans="1:6" x14ac:dyDescent="0.2">
      <c r="A437" s="94" t="s">
        <v>90</v>
      </c>
      <c r="B437" s="94">
        <v>2001</v>
      </c>
      <c r="C437" s="95">
        <v>45827</v>
      </c>
      <c r="D437" s="131" t="s">
        <v>63</v>
      </c>
      <c r="E437" s="94">
        <v>774199</v>
      </c>
      <c r="F437" s="94">
        <v>6</v>
      </c>
    </row>
    <row r="438" spans="1:6" x14ac:dyDescent="0.2">
      <c r="A438" s="94" t="s">
        <v>90</v>
      </c>
      <c r="B438" s="94">
        <v>2001</v>
      </c>
      <c r="C438" s="95">
        <v>45827</v>
      </c>
      <c r="D438" s="131" t="s">
        <v>63</v>
      </c>
      <c r="E438" s="94">
        <v>373675</v>
      </c>
      <c r="F438" s="94">
        <v>1</v>
      </c>
    </row>
    <row r="439" spans="1:6" x14ac:dyDescent="0.2">
      <c r="A439" s="94" t="s">
        <v>90</v>
      </c>
      <c r="B439" s="94">
        <v>2001</v>
      </c>
      <c r="C439" s="95">
        <v>45827</v>
      </c>
      <c r="D439" s="131" t="s">
        <v>63</v>
      </c>
      <c r="E439" s="94">
        <v>533047004</v>
      </c>
      <c r="F439" s="94">
        <v>40</v>
      </c>
    </row>
    <row r="440" spans="1:6" x14ac:dyDescent="0.2">
      <c r="A440" s="94" t="s">
        <v>90</v>
      </c>
      <c r="B440" s="94">
        <v>2001</v>
      </c>
      <c r="C440" s="95">
        <v>45827</v>
      </c>
      <c r="D440" s="131" t="s">
        <v>63</v>
      </c>
      <c r="E440" s="94">
        <v>891734</v>
      </c>
      <c r="F440" s="94">
        <v>3</v>
      </c>
    </row>
    <row r="441" spans="1:6" x14ac:dyDescent="0.2">
      <c r="A441" s="94" t="s">
        <v>90</v>
      </c>
      <c r="B441" s="94">
        <v>2001</v>
      </c>
      <c r="C441" s="95">
        <v>45827</v>
      </c>
      <c r="D441" s="131" t="s">
        <v>63</v>
      </c>
      <c r="E441" s="94">
        <v>484646</v>
      </c>
      <c r="F441" s="94">
        <v>4</v>
      </c>
    </row>
    <row r="442" spans="1:6" x14ac:dyDescent="0.2">
      <c r="A442" s="94" t="s">
        <v>90</v>
      </c>
      <c r="B442" s="94">
        <v>2001</v>
      </c>
      <c r="C442" s="95">
        <v>45827</v>
      </c>
      <c r="D442" s="131" t="s">
        <v>63</v>
      </c>
      <c r="E442" s="94">
        <v>62652</v>
      </c>
      <c r="F442" s="94">
        <v>8</v>
      </c>
    </row>
    <row r="443" spans="1:6" x14ac:dyDescent="0.2">
      <c r="A443" s="94" t="s">
        <v>90</v>
      </c>
      <c r="B443" s="94">
        <v>2001</v>
      </c>
      <c r="C443" s="95">
        <v>45827</v>
      </c>
      <c r="D443" s="131" t="s">
        <v>63</v>
      </c>
      <c r="E443" s="94">
        <v>25920</v>
      </c>
      <c r="F443" s="94">
        <v>53</v>
      </c>
    </row>
    <row r="444" spans="1:6" x14ac:dyDescent="0.2">
      <c r="A444" s="94" t="s">
        <v>90</v>
      </c>
      <c r="B444" s="94">
        <v>2001</v>
      </c>
      <c r="C444" s="95">
        <v>45827</v>
      </c>
      <c r="D444" s="131" t="s">
        <v>63</v>
      </c>
      <c r="E444" s="94">
        <v>974371</v>
      </c>
      <c r="F444" s="94">
        <v>1</v>
      </c>
    </row>
    <row r="445" spans="1:6" x14ac:dyDescent="0.2">
      <c r="A445" s="94" t="s">
        <v>90</v>
      </c>
      <c r="B445" s="94">
        <v>2001</v>
      </c>
      <c r="C445" s="95">
        <v>45827</v>
      </c>
      <c r="D445" s="131" t="s">
        <v>63</v>
      </c>
      <c r="E445" s="94">
        <v>519036</v>
      </c>
      <c r="F445" s="94">
        <v>4</v>
      </c>
    </row>
    <row r="446" spans="1:6" x14ac:dyDescent="0.2">
      <c r="A446" s="94" t="s">
        <v>90</v>
      </c>
      <c r="B446" s="94">
        <v>2001</v>
      </c>
      <c r="C446" s="95">
        <v>45827</v>
      </c>
      <c r="D446" s="131" t="s">
        <v>63</v>
      </c>
      <c r="E446" s="94">
        <v>201801</v>
      </c>
      <c r="F446" s="94">
        <v>9</v>
      </c>
    </row>
    <row r="447" spans="1:6" x14ac:dyDescent="0.2">
      <c r="A447" s="94" t="s">
        <v>90</v>
      </c>
      <c r="B447" s="94">
        <v>2001</v>
      </c>
      <c r="C447" s="95">
        <v>45827</v>
      </c>
      <c r="D447" s="131" t="s">
        <v>63</v>
      </c>
      <c r="E447" s="94">
        <v>43095</v>
      </c>
      <c r="F447" s="94">
        <v>3</v>
      </c>
    </row>
    <row r="448" spans="1:6" x14ac:dyDescent="0.2">
      <c r="A448" s="94" t="s">
        <v>90</v>
      </c>
      <c r="B448" s="94">
        <v>2001</v>
      </c>
      <c r="C448" s="95">
        <v>45827</v>
      </c>
      <c r="D448" s="131" t="s">
        <v>63</v>
      </c>
      <c r="E448" s="94">
        <v>700053</v>
      </c>
      <c r="F448" s="94">
        <v>1</v>
      </c>
    </row>
    <row r="449" spans="1:6" x14ac:dyDescent="0.2">
      <c r="A449" s="94" t="s">
        <v>90</v>
      </c>
      <c r="B449" s="94">
        <v>2001</v>
      </c>
      <c r="C449" s="95">
        <v>45827</v>
      </c>
      <c r="D449" s="131" t="s">
        <v>63</v>
      </c>
      <c r="E449" s="94">
        <v>1037084</v>
      </c>
      <c r="F449" s="94">
        <v>3</v>
      </c>
    </row>
    <row r="450" spans="1:6" x14ac:dyDescent="0.2">
      <c r="A450" s="94" t="s">
        <v>90</v>
      </c>
      <c r="B450" s="94">
        <v>2001</v>
      </c>
      <c r="C450" s="95">
        <v>45827</v>
      </c>
      <c r="D450" s="131" t="s">
        <v>63</v>
      </c>
      <c r="E450" s="94">
        <v>17535</v>
      </c>
      <c r="F450" s="94">
        <v>6</v>
      </c>
    </row>
    <row r="451" spans="1:6" x14ac:dyDescent="0.2">
      <c r="A451" s="94" t="s">
        <v>90</v>
      </c>
      <c r="B451" s="94">
        <v>2001</v>
      </c>
      <c r="C451" s="95">
        <v>45827</v>
      </c>
      <c r="D451" s="131" t="s">
        <v>63</v>
      </c>
      <c r="E451" s="94">
        <v>549451</v>
      </c>
      <c r="F451" s="94">
        <v>3</v>
      </c>
    </row>
    <row r="452" spans="1:6" x14ac:dyDescent="0.2">
      <c r="A452" s="94" t="s">
        <v>90</v>
      </c>
      <c r="B452" s="94">
        <v>2001</v>
      </c>
      <c r="C452" s="95">
        <v>45827</v>
      </c>
      <c r="D452" s="131" t="s">
        <v>63</v>
      </c>
      <c r="E452" s="94">
        <v>720433</v>
      </c>
      <c r="F452" s="94">
        <v>13</v>
      </c>
    </row>
    <row r="453" spans="1:6" x14ac:dyDescent="0.2">
      <c r="A453" s="94" t="s">
        <v>90</v>
      </c>
      <c r="B453" s="94">
        <v>2001</v>
      </c>
      <c r="C453" s="95">
        <v>45827</v>
      </c>
      <c r="D453" s="131" t="s">
        <v>63</v>
      </c>
      <c r="E453" s="94">
        <v>768477</v>
      </c>
      <c r="F453" s="94">
        <v>4</v>
      </c>
    </row>
    <row r="454" spans="1:6" x14ac:dyDescent="0.2">
      <c r="A454" s="94" t="s">
        <v>90</v>
      </c>
      <c r="B454" s="94">
        <v>2001</v>
      </c>
      <c r="C454" s="95">
        <v>45827</v>
      </c>
      <c r="D454" s="131" t="s">
        <v>63</v>
      </c>
      <c r="E454" s="94">
        <v>779260</v>
      </c>
      <c r="F454" s="94">
        <v>2</v>
      </c>
    </row>
    <row r="455" spans="1:6" x14ac:dyDescent="0.2">
      <c r="A455" s="94" t="s">
        <v>90</v>
      </c>
      <c r="B455" s="94">
        <v>2001</v>
      </c>
      <c r="C455" s="95">
        <v>45827</v>
      </c>
      <c r="D455" s="131" t="s">
        <v>63</v>
      </c>
      <c r="E455" s="94">
        <v>902565</v>
      </c>
      <c r="F455" s="94">
        <v>3</v>
      </c>
    </row>
    <row r="456" spans="1:6" x14ac:dyDescent="0.2">
      <c r="A456" s="94" t="s">
        <v>90</v>
      </c>
      <c r="B456" s="94">
        <v>2001</v>
      </c>
      <c r="C456" s="95">
        <v>45827</v>
      </c>
      <c r="D456" s="131" t="s">
        <v>63</v>
      </c>
      <c r="E456" s="94">
        <v>181139</v>
      </c>
      <c r="F456" s="94">
        <v>1</v>
      </c>
    </row>
    <row r="457" spans="1:6" x14ac:dyDescent="0.2">
      <c r="A457" s="94" t="s">
        <v>90</v>
      </c>
      <c r="B457" s="94">
        <v>2001</v>
      </c>
      <c r="C457" s="95">
        <v>45827</v>
      </c>
      <c r="D457" s="131" t="s">
        <v>63</v>
      </c>
      <c r="E457" s="94">
        <v>215669003</v>
      </c>
      <c r="F457" s="94">
        <v>2</v>
      </c>
    </row>
    <row r="458" spans="1:6" x14ac:dyDescent="0.2">
      <c r="A458" s="94" t="s">
        <v>90</v>
      </c>
      <c r="B458" s="94">
        <v>2001</v>
      </c>
      <c r="C458" s="95">
        <v>45827</v>
      </c>
      <c r="D458" s="131" t="s">
        <v>63</v>
      </c>
      <c r="E458" s="94">
        <v>768065</v>
      </c>
      <c r="F458" s="94">
        <v>5</v>
      </c>
    </row>
    <row r="459" spans="1:6" x14ac:dyDescent="0.2">
      <c r="A459" s="94" t="s">
        <v>90</v>
      </c>
      <c r="B459" s="94">
        <v>2001</v>
      </c>
      <c r="C459" s="95">
        <v>45827</v>
      </c>
      <c r="D459" s="131" t="s">
        <v>63</v>
      </c>
      <c r="E459" s="94">
        <v>186265</v>
      </c>
      <c r="F459" s="94">
        <v>6</v>
      </c>
    </row>
    <row r="460" spans="1:6" x14ac:dyDescent="0.2">
      <c r="A460" s="94" t="s">
        <v>90</v>
      </c>
      <c r="B460" s="94">
        <v>2001</v>
      </c>
      <c r="C460" s="95">
        <v>45827</v>
      </c>
      <c r="D460" s="131" t="s">
        <v>63</v>
      </c>
      <c r="E460" s="94">
        <v>515989</v>
      </c>
      <c r="F460" s="94">
        <v>4</v>
      </c>
    </row>
    <row r="461" spans="1:6" x14ac:dyDescent="0.2">
      <c r="A461" s="94" t="s">
        <v>90</v>
      </c>
      <c r="B461" s="94">
        <v>2001</v>
      </c>
      <c r="C461" s="95">
        <v>45827</v>
      </c>
      <c r="D461" s="131" t="s">
        <v>63</v>
      </c>
      <c r="E461" s="94">
        <v>545903</v>
      </c>
      <c r="F461" s="94">
        <v>3</v>
      </c>
    </row>
    <row r="462" spans="1:6" x14ac:dyDescent="0.2">
      <c r="A462" s="94" t="s">
        <v>90</v>
      </c>
      <c r="B462" s="94">
        <v>2001</v>
      </c>
      <c r="C462" s="95">
        <v>45827</v>
      </c>
      <c r="D462" s="131" t="s">
        <v>63</v>
      </c>
      <c r="E462" s="94">
        <v>733537</v>
      </c>
      <c r="F462" s="94">
        <v>1</v>
      </c>
    </row>
    <row r="463" spans="1:6" x14ac:dyDescent="0.2">
      <c r="A463" s="94" t="s">
        <v>90</v>
      </c>
      <c r="B463" s="94">
        <v>2001</v>
      </c>
      <c r="C463" s="95">
        <v>45827</v>
      </c>
      <c r="D463" s="131" t="s">
        <v>63</v>
      </c>
      <c r="E463" s="94">
        <v>1031098</v>
      </c>
      <c r="F463" s="94">
        <v>10</v>
      </c>
    </row>
    <row r="464" spans="1:6" x14ac:dyDescent="0.2">
      <c r="A464" s="94" t="s">
        <v>90</v>
      </c>
      <c r="B464" s="94">
        <v>2001</v>
      </c>
      <c r="C464" s="95">
        <v>45827</v>
      </c>
      <c r="D464" s="131" t="s">
        <v>63</v>
      </c>
      <c r="E464" s="94">
        <v>1032076</v>
      </c>
      <c r="F464" s="94">
        <v>12</v>
      </c>
    </row>
    <row r="465" spans="1:6" x14ac:dyDescent="0.2">
      <c r="A465" s="94" t="s">
        <v>90</v>
      </c>
      <c r="B465" s="94">
        <v>2001</v>
      </c>
      <c r="C465" s="95">
        <v>45827</v>
      </c>
      <c r="D465" s="131" t="s">
        <v>63</v>
      </c>
      <c r="E465" s="94">
        <v>3747</v>
      </c>
      <c r="F465" s="94">
        <v>9</v>
      </c>
    </row>
    <row r="466" spans="1:6" x14ac:dyDescent="0.2">
      <c r="A466" s="94" t="s">
        <v>90</v>
      </c>
      <c r="B466" s="94">
        <v>2001</v>
      </c>
      <c r="C466" s="95">
        <v>45827</v>
      </c>
      <c r="D466" s="131" t="s">
        <v>63</v>
      </c>
      <c r="E466" s="94">
        <v>975711</v>
      </c>
      <c r="F466" s="94">
        <v>1</v>
      </c>
    </row>
    <row r="467" spans="1:6" x14ac:dyDescent="0.2">
      <c r="A467" s="94" t="s">
        <v>90</v>
      </c>
      <c r="B467" s="94">
        <v>2001</v>
      </c>
      <c r="C467" s="95">
        <v>45827</v>
      </c>
      <c r="D467" s="131" t="s">
        <v>63</v>
      </c>
      <c r="E467" s="94">
        <v>160565</v>
      </c>
      <c r="F467" s="94">
        <v>2</v>
      </c>
    </row>
    <row r="468" spans="1:6" x14ac:dyDescent="0.2">
      <c r="A468" s="94" t="s">
        <v>90</v>
      </c>
      <c r="B468" s="94">
        <v>2001</v>
      </c>
      <c r="C468" s="95">
        <v>45827</v>
      </c>
      <c r="D468" s="131" t="s">
        <v>63</v>
      </c>
      <c r="E468" s="94">
        <v>785238</v>
      </c>
      <c r="F468" s="94">
        <v>4</v>
      </c>
    </row>
    <row r="469" spans="1:6" x14ac:dyDescent="0.2">
      <c r="A469" s="94" t="s">
        <v>90</v>
      </c>
      <c r="B469" s="94">
        <v>2001</v>
      </c>
      <c r="C469" s="95">
        <v>45827</v>
      </c>
      <c r="D469" s="131" t="s">
        <v>63</v>
      </c>
      <c r="E469" s="94">
        <v>975715</v>
      </c>
      <c r="F469" s="94">
        <v>4</v>
      </c>
    </row>
    <row r="470" spans="1:6" x14ac:dyDescent="0.2">
      <c r="A470" s="94" t="s">
        <v>90</v>
      </c>
      <c r="B470" s="94">
        <v>2001</v>
      </c>
      <c r="C470" s="95">
        <v>45827</v>
      </c>
      <c r="D470" s="131" t="s">
        <v>63</v>
      </c>
      <c r="E470" s="94">
        <v>17496</v>
      </c>
      <c r="F470" s="94">
        <v>10</v>
      </c>
    </row>
    <row r="471" spans="1:6" x14ac:dyDescent="0.2">
      <c r="A471" s="94" t="s">
        <v>90</v>
      </c>
      <c r="B471" s="94">
        <v>2001</v>
      </c>
      <c r="C471" s="95">
        <v>45827</v>
      </c>
      <c r="D471" s="131" t="s">
        <v>63</v>
      </c>
      <c r="E471" s="94">
        <v>87337</v>
      </c>
      <c r="F471" s="94">
        <v>9</v>
      </c>
    </row>
    <row r="472" spans="1:6" x14ac:dyDescent="0.2">
      <c r="A472" s="94" t="s">
        <v>90</v>
      </c>
      <c r="B472" s="94">
        <v>2001</v>
      </c>
      <c r="C472" s="95">
        <v>45827</v>
      </c>
      <c r="D472" s="131" t="s">
        <v>63</v>
      </c>
      <c r="E472" s="94">
        <v>767776</v>
      </c>
      <c r="F472" s="94">
        <v>5</v>
      </c>
    </row>
    <row r="473" spans="1:6" x14ac:dyDescent="0.2">
      <c r="A473" s="94" t="s">
        <v>90</v>
      </c>
      <c r="B473" s="94">
        <v>2001</v>
      </c>
      <c r="C473" s="95">
        <v>45827</v>
      </c>
      <c r="D473" s="131" t="s">
        <v>63</v>
      </c>
      <c r="E473" s="94">
        <v>974366</v>
      </c>
      <c r="F473" s="94">
        <v>5</v>
      </c>
    </row>
    <row r="474" spans="1:6" x14ac:dyDescent="0.2">
      <c r="A474" s="94" t="s">
        <v>90</v>
      </c>
      <c r="B474" s="94">
        <v>2001</v>
      </c>
      <c r="C474" s="95">
        <v>45827</v>
      </c>
      <c r="D474" s="131" t="s">
        <v>63</v>
      </c>
      <c r="E474" s="94">
        <v>1023465</v>
      </c>
      <c r="F474" s="94">
        <v>9</v>
      </c>
    </row>
    <row r="475" spans="1:6" x14ac:dyDescent="0.2">
      <c r="A475" s="94" t="s">
        <v>90</v>
      </c>
      <c r="B475" s="94">
        <v>2001</v>
      </c>
      <c r="C475" s="95">
        <v>45827</v>
      </c>
      <c r="D475" s="131" t="s">
        <v>63</v>
      </c>
      <c r="E475" s="94">
        <v>201725</v>
      </c>
      <c r="F475" s="94">
        <v>4</v>
      </c>
    </row>
    <row r="476" spans="1:6" x14ac:dyDescent="0.2">
      <c r="A476" s="94" t="s">
        <v>90</v>
      </c>
      <c r="B476" s="94">
        <v>2001</v>
      </c>
      <c r="C476" s="95">
        <v>45827</v>
      </c>
      <c r="D476" s="131" t="s">
        <v>63</v>
      </c>
      <c r="E476" s="94">
        <v>952079004</v>
      </c>
      <c r="F476" s="94">
        <v>2</v>
      </c>
    </row>
    <row r="477" spans="1:6" x14ac:dyDescent="0.2">
      <c r="A477" s="94" t="s">
        <v>90</v>
      </c>
      <c r="B477" s="94">
        <v>2001</v>
      </c>
      <c r="C477" s="95">
        <v>45827</v>
      </c>
      <c r="D477" s="131" t="s">
        <v>63</v>
      </c>
      <c r="E477" s="94">
        <v>531494</v>
      </c>
      <c r="F477" s="94">
        <v>1</v>
      </c>
    </row>
    <row r="478" spans="1:6" x14ac:dyDescent="0.2">
      <c r="A478" s="94" t="s">
        <v>90</v>
      </c>
      <c r="B478" s="94">
        <v>2001</v>
      </c>
      <c r="C478" s="95">
        <v>45827</v>
      </c>
      <c r="D478" s="131" t="s">
        <v>63</v>
      </c>
      <c r="E478" s="94">
        <v>733537003</v>
      </c>
      <c r="F478" s="94">
        <v>1</v>
      </c>
    </row>
    <row r="479" spans="1:6" x14ac:dyDescent="0.2">
      <c r="A479" s="94" t="s">
        <v>90</v>
      </c>
      <c r="B479" s="94">
        <v>2001</v>
      </c>
      <c r="C479" s="95">
        <v>45827</v>
      </c>
      <c r="D479" s="131" t="s">
        <v>63</v>
      </c>
      <c r="E479" s="94">
        <v>768744002</v>
      </c>
      <c r="F479" s="94">
        <v>4</v>
      </c>
    </row>
    <row r="480" spans="1:6" x14ac:dyDescent="0.2">
      <c r="A480" s="94" t="s">
        <v>90</v>
      </c>
      <c r="B480" s="94">
        <v>2001</v>
      </c>
      <c r="C480" s="95">
        <v>45827</v>
      </c>
      <c r="D480" s="131" t="s">
        <v>63</v>
      </c>
      <c r="E480" s="94">
        <v>532157</v>
      </c>
      <c r="F480" s="94">
        <v>4</v>
      </c>
    </row>
    <row r="481" spans="1:6" x14ac:dyDescent="0.2">
      <c r="A481" s="94" t="s">
        <v>90</v>
      </c>
      <c r="B481" s="94">
        <v>2001</v>
      </c>
      <c r="C481" s="95">
        <v>45827</v>
      </c>
      <c r="D481" s="131" t="s">
        <v>63</v>
      </c>
      <c r="E481" s="94">
        <v>76763</v>
      </c>
      <c r="F481" s="94">
        <v>8</v>
      </c>
    </row>
    <row r="482" spans="1:6" x14ac:dyDescent="0.2">
      <c r="A482" s="94" t="s">
        <v>90</v>
      </c>
      <c r="B482" s="94">
        <v>2001</v>
      </c>
      <c r="C482" s="95">
        <v>45827</v>
      </c>
      <c r="D482" s="131" t="s">
        <v>63</v>
      </c>
      <c r="E482" s="94">
        <v>768652</v>
      </c>
      <c r="F482" s="94">
        <v>3</v>
      </c>
    </row>
    <row r="483" spans="1:6" x14ac:dyDescent="0.2">
      <c r="A483" s="94" t="s">
        <v>90</v>
      </c>
      <c r="B483" s="94">
        <v>2001</v>
      </c>
      <c r="C483" s="95">
        <v>45827</v>
      </c>
      <c r="D483" s="131" t="s">
        <v>63</v>
      </c>
      <c r="E483" s="94">
        <v>19622</v>
      </c>
      <c r="F483" s="94">
        <v>3</v>
      </c>
    </row>
    <row r="484" spans="1:6" x14ac:dyDescent="0.2">
      <c r="A484" s="94" t="s">
        <v>90</v>
      </c>
      <c r="B484" s="94">
        <v>2001</v>
      </c>
      <c r="C484" s="95">
        <v>45827</v>
      </c>
      <c r="D484" s="131" t="s">
        <v>63</v>
      </c>
      <c r="E484" s="94">
        <v>929130004</v>
      </c>
      <c r="F484" s="94">
        <v>5</v>
      </c>
    </row>
    <row r="485" spans="1:6" x14ac:dyDescent="0.2">
      <c r="A485" s="94" t="s">
        <v>90</v>
      </c>
      <c r="B485" s="94">
        <v>2001</v>
      </c>
      <c r="C485" s="95">
        <v>45827</v>
      </c>
      <c r="D485" s="131" t="s">
        <v>63</v>
      </c>
      <c r="E485" s="94">
        <v>549447</v>
      </c>
      <c r="F485" s="94">
        <v>2</v>
      </c>
    </row>
    <row r="486" spans="1:6" x14ac:dyDescent="0.2">
      <c r="A486" s="94" t="s">
        <v>90</v>
      </c>
      <c r="B486" s="94">
        <v>2001</v>
      </c>
      <c r="C486" s="95">
        <v>45827</v>
      </c>
      <c r="D486" s="131" t="s">
        <v>63</v>
      </c>
      <c r="E486" s="94">
        <v>960981</v>
      </c>
      <c r="F486" s="94">
        <v>2</v>
      </c>
    </row>
    <row r="487" spans="1:6" x14ac:dyDescent="0.2">
      <c r="A487" s="94" t="s">
        <v>90</v>
      </c>
      <c r="B487" s="94">
        <v>2001</v>
      </c>
      <c r="C487" s="95">
        <v>45827</v>
      </c>
      <c r="D487" s="131" t="s">
        <v>63</v>
      </c>
      <c r="E487" s="94">
        <v>252914</v>
      </c>
      <c r="F487" s="94">
        <v>7</v>
      </c>
    </row>
    <row r="488" spans="1:6" x14ac:dyDescent="0.2">
      <c r="A488" s="94" t="s">
        <v>90</v>
      </c>
      <c r="B488" s="94">
        <v>2001</v>
      </c>
      <c r="C488" s="95">
        <v>45827</v>
      </c>
      <c r="D488" s="131" t="s">
        <v>63</v>
      </c>
      <c r="E488" s="94">
        <v>952983</v>
      </c>
      <c r="F488" s="94">
        <v>5</v>
      </c>
    </row>
    <row r="489" spans="1:6" x14ac:dyDescent="0.2">
      <c r="A489" s="94" t="s">
        <v>90</v>
      </c>
      <c r="B489" s="94">
        <v>2001</v>
      </c>
      <c r="C489" s="95">
        <v>45827</v>
      </c>
      <c r="D489" s="131" t="s">
        <v>63</v>
      </c>
      <c r="E489" s="94">
        <v>965502</v>
      </c>
      <c r="F489" s="94">
        <v>8</v>
      </c>
    </row>
    <row r="490" spans="1:6" x14ac:dyDescent="0.2">
      <c r="A490" s="94" t="s">
        <v>90</v>
      </c>
      <c r="B490" s="94">
        <v>2001</v>
      </c>
      <c r="C490" s="95">
        <v>45827</v>
      </c>
      <c r="D490" s="131" t="s">
        <v>63</v>
      </c>
      <c r="E490" s="94">
        <v>956390004</v>
      </c>
      <c r="F490" s="94">
        <v>2</v>
      </c>
    </row>
    <row r="491" spans="1:6" x14ac:dyDescent="0.2">
      <c r="A491" s="94" t="s">
        <v>90</v>
      </c>
      <c r="B491" s="94">
        <v>2001</v>
      </c>
      <c r="C491" s="95">
        <v>45827</v>
      </c>
      <c r="D491" s="131" t="s">
        <v>63</v>
      </c>
      <c r="E491" s="94">
        <v>76804</v>
      </c>
      <c r="F491" s="94">
        <v>8</v>
      </c>
    </row>
    <row r="492" spans="1:6" x14ac:dyDescent="0.2">
      <c r="A492" s="94" t="s">
        <v>90</v>
      </c>
      <c r="B492" s="94">
        <v>2001</v>
      </c>
      <c r="C492" s="95">
        <v>45827</v>
      </c>
      <c r="D492" s="131" t="s">
        <v>63</v>
      </c>
      <c r="E492" s="94">
        <v>768390003</v>
      </c>
      <c r="F492" s="94">
        <v>6</v>
      </c>
    </row>
    <row r="493" spans="1:6" x14ac:dyDescent="0.2">
      <c r="A493" s="94" t="s">
        <v>90</v>
      </c>
      <c r="B493" s="94">
        <v>2001</v>
      </c>
      <c r="C493" s="95">
        <v>45827</v>
      </c>
      <c r="D493" s="131" t="s">
        <v>63</v>
      </c>
      <c r="E493" s="94">
        <v>3387</v>
      </c>
      <c r="F493" s="94">
        <v>12</v>
      </c>
    </row>
    <row r="494" spans="1:6" x14ac:dyDescent="0.2">
      <c r="A494" s="94" t="s">
        <v>90</v>
      </c>
      <c r="B494" s="94">
        <v>2001</v>
      </c>
      <c r="C494" s="95">
        <v>45827</v>
      </c>
      <c r="D494" s="131" t="s">
        <v>63</v>
      </c>
      <c r="E494" s="94">
        <v>733535003</v>
      </c>
      <c r="F494" s="94">
        <v>3</v>
      </c>
    </row>
    <row r="495" spans="1:6" x14ac:dyDescent="0.2">
      <c r="A495" s="94" t="s">
        <v>90</v>
      </c>
      <c r="B495" s="94">
        <v>2001</v>
      </c>
      <c r="C495" s="95">
        <v>45827</v>
      </c>
      <c r="D495" s="131" t="s">
        <v>63</v>
      </c>
      <c r="E495" s="94">
        <v>457964</v>
      </c>
      <c r="F495" s="94">
        <v>1</v>
      </c>
    </row>
    <row r="496" spans="1:6" x14ac:dyDescent="0.2">
      <c r="A496" s="94" t="s">
        <v>90</v>
      </c>
      <c r="B496" s="94">
        <v>2001</v>
      </c>
      <c r="C496" s="95">
        <v>45827</v>
      </c>
      <c r="D496" s="131" t="s">
        <v>63</v>
      </c>
      <c r="E496" s="94">
        <v>209786</v>
      </c>
      <c r="F496" s="94">
        <v>3</v>
      </c>
    </row>
    <row r="497" spans="1:6" x14ac:dyDescent="0.2">
      <c r="A497" s="94" t="s">
        <v>90</v>
      </c>
      <c r="B497" s="94">
        <v>2001</v>
      </c>
      <c r="C497" s="95">
        <v>45827</v>
      </c>
      <c r="D497" s="131" t="s">
        <v>63</v>
      </c>
      <c r="E497" s="94">
        <v>916699</v>
      </c>
      <c r="F497" s="94">
        <v>1</v>
      </c>
    </row>
    <row r="498" spans="1:6" x14ac:dyDescent="0.2">
      <c r="A498" s="94" t="s">
        <v>90</v>
      </c>
      <c r="B498" s="94">
        <v>2001</v>
      </c>
      <c r="C498" s="95">
        <v>45827</v>
      </c>
      <c r="D498" s="131" t="s">
        <v>63</v>
      </c>
      <c r="E498" s="94">
        <v>1027531</v>
      </c>
      <c r="F498" s="94">
        <v>4</v>
      </c>
    </row>
    <row r="499" spans="1:6" x14ac:dyDescent="0.2">
      <c r="A499" s="94" t="s">
        <v>90</v>
      </c>
      <c r="B499" s="94">
        <v>2001</v>
      </c>
      <c r="C499" s="95">
        <v>45827</v>
      </c>
      <c r="D499" s="131" t="s">
        <v>63</v>
      </c>
      <c r="E499" s="94">
        <v>457138</v>
      </c>
      <c r="F499" s="94">
        <v>4</v>
      </c>
    </row>
    <row r="500" spans="1:6" x14ac:dyDescent="0.2">
      <c r="A500" s="94" t="s">
        <v>90</v>
      </c>
      <c r="B500" s="94">
        <v>2001</v>
      </c>
      <c r="C500" s="95">
        <v>45827</v>
      </c>
      <c r="D500" s="131" t="s">
        <v>63</v>
      </c>
      <c r="E500" s="94">
        <v>531596005</v>
      </c>
      <c r="F500" s="94">
        <v>10</v>
      </c>
    </row>
    <row r="501" spans="1:6" x14ac:dyDescent="0.2">
      <c r="A501" s="94" t="s">
        <v>90</v>
      </c>
      <c r="B501" s="94">
        <v>2001</v>
      </c>
      <c r="C501" s="95">
        <v>45827</v>
      </c>
      <c r="D501" s="131" t="s">
        <v>63</v>
      </c>
      <c r="E501" s="94">
        <v>1028349</v>
      </c>
      <c r="F501" s="94">
        <v>84</v>
      </c>
    </row>
    <row r="502" spans="1:6" x14ac:dyDescent="0.2">
      <c r="A502" s="94" t="s">
        <v>90</v>
      </c>
      <c r="B502" s="94">
        <v>2001</v>
      </c>
      <c r="C502" s="95">
        <v>45827</v>
      </c>
      <c r="D502" s="131" t="s">
        <v>63</v>
      </c>
      <c r="E502" s="94">
        <v>973057</v>
      </c>
      <c r="F502" s="94">
        <v>1</v>
      </c>
    </row>
    <row r="503" spans="1:6" x14ac:dyDescent="0.2">
      <c r="A503" s="94" t="s">
        <v>90</v>
      </c>
      <c r="B503" s="94">
        <v>2001</v>
      </c>
      <c r="C503" s="95">
        <v>45827</v>
      </c>
      <c r="D503" s="131" t="s">
        <v>63</v>
      </c>
      <c r="E503" s="94">
        <v>974468</v>
      </c>
      <c r="F503" s="94">
        <v>137</v>
      </c>
    </row>
    <row r="504" spans="1:6" x14ac:dyDescent="0.2">
      <c r="A504" s="94" t="s">
        <v>90</v>
      </c>
      <c r="B504" s="94">
        <v>2001</v>
      </c>
      <c r="C504" s="95">
        <v>45827</v>
      </c>
      <c r="D504" s="131" t="s">
        <v>63</v>
      </c>
      <c r="E504" s="94">
        <v>317950</v>
      </c>
      <c r="F504" s="94">
        <v>53</v>
      </c>
    </row>
    <row r="505" spans="1:6" x14ac:dyDescent="0.2">
      <c r="A505" s="94" t="s">
        <v>90</v>
      </c>
      <c r="B505" s="94">
        <v>2001</v>
      </c>
      <c r="C505" s="95">
        <v>45827</v>
      </c>
      <c r="D505" s="131" t="s">
        <v>63</v>
      </c>
      <c r="E505" s="94">
        <v>998921</v>
      </c>
      <c r="F505" s="94">
        <v>2</v>
      </c>
    </row>
    <row r="506" spans="1:6" x14ac:dyDescent="0.2">
      <c r="A506" s="94" t="s">
        <v>90</v>
      </c>
      <c r="B506" s="94">
        <v>2001</v>
      </c>
      <c r="C506" s="95">
        <v>45827</v>
      </c>
      <c r="D506" s="131" t="s">
        <v>63</v>
      </c>
      <c r="E506" s="94">
        <v>733870</v>
      </c>
      <c r="F506" s="94">
        <v>2</v>
      </c>
    </row>
    <row r="507" spans="1:6" x14ac:dyDescent="0.2">
      <c r="A507" s="94" t="s">
        <v>90</v>
      </c>
      <c r="B507" s="94">
        <v>2001</v>
      </c>
      <c r="C507" s="95">
        <v>45827</v>
      </c>
      <c r="D507" s="131" t="s">
        <v>63</v>
      </c>
      <c r="E507" s="94">
        <v>112572</v>
      </c>
      <c r="F507" s="94">
        <v>156</v>
      </c>
    </row>
    <row r="508" spans="1:6" x14ac:dyDescent="0.2">
      <c r="A508" s="94" t="s">
        <v>90</v>
      </c>
      <c r="B508" s="94">
        <v>2001</v>
      </c>
      <c r="C508" s="95">
        <v>45827</v>
      </c>
      <c r="D508" s="131" t="s">
        <v>63</v>
      </c>
      <c r="E508" s="94">
        <v>342610</v>
      </c>
      <c r="F508" s="94">
        <v>17</v>
      </c>
    </row>
    <row r="509" spans="1:6" x14ac:dyDescent="0.2">
      <c r="A509" s="94" t="s">
        <v>90</v>
      </c>
      <c r="B509" s="94">
        <v>2001</v>
      </c>
      <c r="C509" s="95">
        <v>45827</v>
      </c>
      <c r="D509" s="131" t="s">
        <v>63</v>
      </c>
      <c r="E509" s="94">
        <v>56462005</v>
      </c>
      <c r="F509" s="94">
        <v>12</v>
      </c>
    </row>
    <row r="510" spans="1:6" x14ac:dyDescent="0.2">
      <c r="A510" s="94" t="s">
        <v>90</v>
      </c>
      <c r="B510" s="94">
        <v>2001</v>
      </c>
      <c r="C510" s="95">
        <v>45827</v>
      </c>
      <c r="D510" s="131" t="s">
        <v>63</v>
      </c>
      <c r="E510" s="94">
        <v>353462004</v>
      </c>
      <c r="F510" s="94">
        <v>6</v>
      </c>
    </row>
    <row r="511" spans="1:6" x14ac:dyDescent="0.2">
      <c r="A511" s="94" t="s">
        <v>90</v>
      </c>
      <c r="B511" s="94">
        <v>2001</v>
      </c>
      <c r="C511" s="95">
        <v>45827</v>
      </c>
      <c r="D511" s="131" t="s">
        <v>63</v>
      </c>
      <c r="E511" s="94">
        <v>913118</v>
      </c>
      <c r="F511" s="94">
        <v>60</v>
      </c>
    </row>
    <row r="512" spans="1:6" x14ac:dyDescent="0.2">
      <c r="A512" s="94" t="s">
        <v>90</v>
      </c>
      <c r="B512" s="94">
        <v>2001</v>
      </c>
      <c r="C512" s="95">
        <v>45827</v>
      </c>
      <c r="D512" s="131" t="s">
        <v>63</v>
      </c>
      <c r="E512" s="94">
        <v>317951</v>
      </c>
      <c r="F512" s="94">
        <v>12</v>
      </c>
    </row>
    <row r="513" spans="1:6" x14ac:dyDescent="0.2">
      <c r="A513" s="94" t="s">
        <v>90</v>
      </c>
      <c r="B513" s="94">
        <v>2001</v>
      </c>
      <c r="C513" s="95">
        <v>45827</v>
      </c>
      <c r="D513" s="131" t="s">
        <v>63</v>
      </c>
      <c r="E513" s="94">
        <v>118644006</v>
      </c>
      <c r="F513" s="94">
        <v>9</v>
      </c>
    </row>
    <row r="514" spans="1:6" x14ac:dyDescent="0.2">
      <c r="A514" s="94" t="s">
        <v>90</v>
      </c>
      <c r="B514" s="94">
        <v>2001</v>
      </c>
      <c r="C514" s="95">
        <v>45827</v>
      </c>
      <c r="D514" s="131" t="s">
        <v>63</v>
      </c>
      <c r="E514" s="94">
        <v>484900</v>
      </c>
      <c r="F514" s="94">
        <v>10</v>
      </c>
    </row>
    <row r="515" spans="1:6" x14ac:dyDescent="0.2">
      <c r="A515" s="94" t="s">
        <v>90</v>
      </c>
      <c r="B515" s="94">
        <v>2001</v>
      </c>
      <c r="C515" s="95">
        <v>45827</v>
      </c>
      <c r="D515" s="131" t="s">
        <v>63</v>
      </c>
      <c r="E515" s="94">
        <v>91048</v>
      </c>
      <c r="F515" s="94">
        <v>48</v>
      </c>
    </row>
    <row r="516" spans="1:6" x14ac:dyDescent="0.2">
      <c r="A516" s="94" t="s">
        <v>90</v>
      </c>
      <c r="B516" s="94">
        <v>2001</v>
      </c>
      <c r="C516" s="95">
        <v>45827</v>
      </c>
      <c r="D516" s="131" t="s">
        <v>63</v>
      </c>
      <c r="E516" s="94">
        <v>1019074005</v>
      </c>
      <c r="F516" s="94">
        <v>22</v>
      </c>
    </row>
    <row r="517" spans="1:6" x14ac:dyDescent="0.2">
      <c r="A517" s="94" t="s">
        <v>90</v>
      </c>
      <c r="B517" s="94">
        <v>2001</v>
      </c>
      <c r="C517" s="95">
        <v>45827</v>
      </c>
      <c r="D517" s="131" t="s">
        <v>63</v>
      </c>
      <c r="E517" s="94">
        <v>716847</v>
      </c>
      <c r="F517" s="94">
        <v>4</v>
      </c>
    </row>
    <row r="518" spans="1:6" x14ac:dyDescent="0.2">
      <c r="A518" s="94" t="s">
        <v>90</v>
      </c>
      <c r="B518" s="94">
        <v>2001</v>
      </c>
      <c r="C518" s="95">
        <v>45827</v>
      </c>
      <c r="D518" s="131" t="s">
        <v>63</v>
      </c>
      <c r="E518" s="94">
        <v>1022405</v>
      </c>
      <c r="F518" s="94">
        <v>4</v>
      </c>
    </row>
    <row r="519" spans="1:6" x14ac:dyDescent="0.2">
      <c r="A519" s="94" t="s">
        <v>90</v>
      </c>
      <c r="B519" s="94">
        <v>2001</v>
      </c>
      <c r="C519" s="95">
        <v>45827</v>
      </c>
      <c r="D519" s="131" t="s">
        <v>63</v>
      </c>
      <c r="E519" s="94">
        <v>392307</v>
      </c>
      <c r="F519" s="94">
        <v>6</v>
      </c>
    </row>
    <row r="520" spans="1:6" x14ac:dyDescent="0.2">
      <c r="A520" s="94" t="s">
        <v>90</v>
      </c>
      <c r="B520" s="94">
        <v>2001</v>
      </c>
      <c r="C520" s="95">
        <v>45827</v>
      </c>
      <c r="D520" s="131" t="s">
        <v>63</v>
      </c>
      <c r="E520" s="94">
        <v>452027</v>
      </c>
      <c r="F520" s="94">
        <v>6</v>
      </c>
    </row>
    <row r="521" spans="1:6" x14ac:dyDescent="0.2">
      <c r="A521" s="94" t="s">
        <v>90</v>
      </c>
      <c r="B521" s="94">
        <v>2001</v>
      </c>
      <c r="C521" s="95">
        <v>45827</v>
      </c>
      <c r="D521" s="131" t="s">
        <v>63</v>
      </c>
      <c r="E521" s="94">
        <v>1016140</v>
      </c>
      <c r="F521" s="94">
        <v>25</v>
      </c>
    </row>
    <row r="522" spans="1:6" x14ac:dyDescent="0.2">
      <c r="A522" s="94" t="s">
        <v>90</v>
      </c>
      <c r="B522" s="94">
        <v>2001</v>
      </c>
      <c r="C522" s="95">
        <v>45827</v>
      </c>
      <c r="D522" s="131" t="s">
        <v>63</v>
      </c>
      <c r="E522" s="94">
        <v>947969</v>
      </c>
      <c r="F522" s="94">
        <v>24</v>
      </c>
    </row>
    <row r="523" spans="1:6" x14ac:dyDescent="0.2">
      <c r="A523" s="94" t="s">
        <v>90</v>
      </c>
      <c r="B523" s="94">
        <v>2001</v>
      </c>
      <c r="C523" s="95">
        <v>45827</v>
      </c>
      <c r="D523" s="131" t="s">
        <v>63</v>
      </c>
      <c r="E523" s="94">
        <v>334953</v>
      </c>
      <c r="F523" s="94">
        <v>72</v>
      </c>
    </row>
    <row r="524" spans="1:6" x14ac:dyDescent="0.2">
      <c r="A524" s="94" t="s">
        <v>90</v>
      </c>
      <c r="B524" s="94">
        <v>2001</v>
      </c>
      <c r="C524" s="95">
        <v>45827</v>
      </c>
      <c r="D524" s="131" t="s">
        <v>63</v>
      </c>
      <c r="E524" s="94">
        <v>1014464</v>
      </c>
      <c r="F524" s="94">
        <v>6</v>
      </c>
    </row>
    <row r="525" spans="1:6" x14ac:dyDescent="0.2">
      <c r="A525" s="94" t="s">
        <v>90</v>
      </c>
      <c r="B525" s="94">
        <v>2001</v>
      </c>
      <c r="C525" s="95">
        <v>45827</v>
      </c>
      <c r="D525" s="131" t="s">
        <v>63</v>
      </c>
      <c r="E525" s="94">
        <v>396035010</v>
      </c>
      <c r="F525" s="94">
        <v>24</v>
      </c>
    </row>
    <row r="526" spans="1:6" x14ac:dyDescent="0.2">
      <c r="A526" s="94" t="s">
        <v>90</v>
      </c>
      <c r="B526" s="94">
        <v>2001</v>
      </c>
      <c r="C526" s="95">
        <v>45827</v>
      </c>
      <c r="D526" s="131" t="s">
        <v>63</v>
      </c>
      <c r="E526" s="94">
        <v>1014465</v>
      </c>
      <c r="F526" s="94">
        <v>6</v>
      </c>
    </row>
    <row r="527" spans="1:6" x14ac:dyDescent="0.2">
      <c r="A527" s="94" t="s">
        <v>90</v>
      </c>
      <c r="B527" s="94">
        <v>2001</v>
      </c>
      <c r="C527" s="95">
        <v>45827</v>
      </c>
      <c r="D527" s="131" t="s">
        <v>63</v>
      </c>
      <c r="E527" s="94">
        <v>1021549</v>
      </c>
      <c r="F527" s="94">
        <v>18</v>
      </c>
    </row>
    <row r="528" spans="1:6" x14ac:dyDescent="0.2">
      <c r="A528" s="94" t="s">
        <v>90</v>
      </c>
      <c r="B528" s="94">
        <v>2001</v>
      </c>
      <c r="C528" s="95">
        <v>45827</v>
      </c>
      <c r="D528" s="131" t="s">
        <v>63</v>
      </c>
      <c r="E528" s="94">
        <v>560880</v>
      </c>
      <c r="F528" s="94">
        <v>9</v>
      </c>
    </row>
    <row r="529" spans="1:6" x14ac:dyDescent="0.2">
      <c r="A529" s="94" t="s">
        <v>90</v>
      </c>
      <c r="B529" s="94">
        <v>2001</v>
      </c>
      <c r="C529" s="95">
        <v>45827</v>
      </c>
      <c r="D529" s="131" t="s">
        <v>63</v>
      </c>
      <c r="E529" s="94">
        <v>531946</v>
      </c>
      <c r="F529" s="94">
        <v>12</v>
      </c>
    </row>
    <row r="530" spans="1:6" x14ac:dyDescent="0.2">
      <c r="A530" s="94" t="s">
        <v>90</v>
      </c>
      <c r="B530" s="94">
        <v>2001</v>
      </c>
      <c r="C530" s="95">
        <v>45827</v>
      </c>
      <c r="D530" s="131" t="s">
        <v>63</v>
      </c>
      <c r="E530" s="94">
        <v>482551</v>
      </c>
      <c r="F530" s="94">
        <v>3</v>
      </c>
    </row>
    <row r="531" spans="1:6" x14ac:dyDescent="0.2">
      <c r="A531" s="94" t="s">
        <v>90</v>
      </c>
      <c r="B531" s="94">
        <v>2001</v>
      </c>
      <c r="C531" s="95">
        <v>45827</v>
      </c>
      <c r="D531" s="131" t="s">
        <v>63</v>
      </c>
      <c r="E531" s="94">
        <v>558898</v>
      </c>
      <c r="F531" s="94">
        <v>12</v>
      </c>
    </row>
    <row r="532" spans="1:6" x14ac:dyDescent="0.2">
      <c r="A532" s="94" t="s">
        <v>90</v>
      </c>
      <c r="B532" s="94">
        <v>2001</v>
      </c>
      <c r="C532" s="95">
        <v>45827</v>
      </c>
      <c r="D532" s="131" t="s">
        <v>63</v>
      </c>
      <c r="E532" s="94">
        <v>477426006</v>
      </c>
      <c r="F532" s="94">
        <v>3</v>
      </c>
    </row>
    <row r="533" spans="1:6" x14ac:dyDescent="0.2">
      <c r="A533" s="94" t="s">
        <v>90</v>
      </c>
      <c r="B533" s="94">
        <v>2001</v>
      </c>
      <c r="C533" s="95">
        <v>45827</v>
      </c>
      <c r="D533" s="131" t="s">
        <v>63</v>
      </c>
      <c r="E533" s="94">
        <v>70841006</v>
      </c>
      <c r="F533" s="94">
        <v>12</v>
      </c>
    </row>
    <row r="534" spans="1:6" x14ac:dyDescent="0.2">
      <c r="A534" s="94" t="s">
        <v>90</v>
      </c>
      <c r="B534" s="94">
        <v>2001</v>
      </c>
      <c r="C534" s="95">
        <v>45827</v>
      </c>
      <c r="D534" s="131" t="s">
        <v>63</v>
      </c>
      <c r="E534" s="94">
        <v>568245</v>
      </c>
      <c r="F534" s="94">
        <v>24</v>
      </c>
    </row>
    <row r="535" spans="1:6" x14ac:dyDescent="0.2">
      <c r="A535" s="94" t="s">
        <v>90</v>
      </c>
      <c r="B535" s="94">
        <v>2001</v>
      </c>
      <c r="C535" s="95">
        <v>45827</v>
      </c>
      <c r="D535" s="131" t="s">
        <v>63</v>
      </c>
      <c r="E535" s="94">
        <v>518476006</v>
      </c>
      <c r="F535" s="94">
        <v>3</v>
      </c>
    </row>
    <row r="536" spans="1:6" x14ac:dyDescent="0.2">
      <c r="A536" s="94" t="s">
        <v>90</v>
      </c>
      <c r="B536" s="94">
        <v>2001</v>
      </c>
      <c r="C536" s="95">
        <v>45827</v>
      </c>
      <c r="D536" s="131" t="s">
        <v>63</v>
      </c>
      <c r="E536" s="94">
        <v>449851006</v>
      </c>
      <c r="F536" s="94">
        <v>24</v>
      </c>
    </row>
    <row r="537" spans="1:6" x14ac:dyDescent="0.2">
      <c r="A537" s="94" t="s">
        <v>90</v>
      </c>
      <c r="B537" s="94">
        <v>2001</v>
      </c>
      <c r="C537" s="95">
        <v>45827</v>
      </c>
      <c r="D537" s="131" t="s">
        <v>63</v>
      </c>
      <c r="E537" s="94">
        <v>373215</v>
      </c>
      <c r="F537" s="94">
        <v>24</v>
      </c>
    </row>
    <row r="538" spans="1:6" x14ac:dyDescent="0.2">
      <c r="A538" s="94" t="s">
        <v>90</v>
      </c>
      <c r="B538" s="94">
        <v>2001</v>
      </c>
      <c r="C538" s="95">
        <v>45827</v>
      </c>
      <c r="D538" s="131" t="s">
        <v>63</v>
      </c>
      <c r="E538" s="94">
        <v>723879</v>
      </c>
      <c r="F538" s="94">
        <v>12</v>
      </c>
    </row>
    <row r="539" spans="1:6" x14ac:dyDescent="0.2">
      <c r="A539" s="94" t="s">
        <v>90</v>
      </c>
      <c r="B539" s="94">
        <v>2001</v>
      </c>
      <c r="C539" s="95">
        <v>45827</v>
      </c>
      <c r="D539" s="131" t="s">
        <v>63</v>
      </c>
      <c r="E539" s="94">
        <v>21128</v>
      </c>
      <c r="F539" s="94">
        <v>6</v>
      </c>
    </row>
    <row r="540" spans="1:6" x14ac:dyDescent="0.2">
      <c r="A540" s="94" t="s">
        <v>90</v>
      </c>
      <c r="B540" s="94">
        <v>2001</v>
      </c>
      <c r="C540" s="95">
        <v>45827</v>
      </c>
      <c r="D540" s="131" t="s">
        <v>63</v>
      </c>
      <c r="E540" s="94">
        <v>975716</v>
      </c>
      <c r="F540" s="94">
        <v>1</v>
      </c>
    </row>
    <row r="541" spans="1:6" x14ac:dyDescent="0.2">
      <c r="A541" s="94" t="s">
        <v>90</v>
      </c>
      <c r="B541" s="94">
        <v>2001</v>
      </c>
      <c r="C541" s="95">
        <v>45827</v>
      </c>
      <c r="D541" s="131" t="s">
        <v>63</v>
      </c>
      <c r="E541" s="94">
        <v>932077</v>
      </c>
      <c r="F541" s="94">
        <v>20</v>
      </c>
    </row>
    <row r="542" spans="1:6" x14ac:dyDescent="0.2">
      <c r="A542" s="94" t="s">
        <v>90</v>
      </c>
      <c r="B542" s="94">
        <v>2001</v>
      </c>
      <c r="C542" s="95">
        <v>45827</v>
      </c>
      <c r="D542" s="131" t="s">
        <v>63</v>
      </c>
      <c r="E542" s="94">
        <v>768750</v>
      </c>
      <c r="F542" s="94">
        <v>6</v>
      </c>
    </row>
    <row r="543" spans="1:6" x14ac:dyDescent="0.2">
      <c r="A543" s="94" t="s">
        <v>90</v>
      </c>
      <c r="B543" s="94">
        <v>2001</v>
      </c>
      <c r="C543" s="95">
        <v>45827</v>
      </c>
      <c r="D543" s="131" t="s">
        <v>63</v>
      </c>
      <c r="E543" s="94">
        <v>998270</v>
      </c>
      <c r="F543" s="94">
        <v>30</v>
      </c>
    </row>
    <row r="544" spans="1:6" x14ac:dyDescent="0.2">
      <c r="A544" s="94" t="s">
        <v>90</v>
      </c>
      <c r="B544" s="94">
        <v>2001</v>
      </c>
      <c r="C544" s="95">
        <v>45827</v>
      </c>
      <c r="D544" s="131" t="s">
        <v>63</v>
      </c>
      <c r="E544" s="94">
        <v>51929004</v>
      </c>
      <c r="F544" s="94">
        <v>6</v>
      </c>
    </row>
    <row r="545" spans="1:6" x14ac:dyDescent="0.2">
      <c r="A545" s="94" t="s">
        <v>90</v>
      </c>
      <c r="B545" s="94">
        <v>2001</v>
      </c>
      <c r="C545" s="95">
        <v>45827</v>
      </c>
      <c r="D545" s="131" t="s">
        <v>63</v>
      </c>
      <c r="E545" s="94">
        <v>774010</v>
      </c>
      <c r="F545" s="94">
        <v>2</v>
      </c>
    </row>
    <row r="546" spans="1:6" x14ac:dyDescent="0.2">
      <c r="A546" s="94" t="s">
        <v>90</v>
      </c>
      <c r="B546" s="94">
        <v>2001</v>
      </c>
      <c r="C546" s="95">
        <v>45827</v>
      </c>
      <c r="D546" s="131" t="s">
        <v>63</v>
      </c>
      <c r="E546" s="94">
        <v>40599</v>
      </c>
      <c r="F546" s="94">
        <v>3</v>
      </c>
    </row>
    <row r="547" spans="1:6" x14ac:dyDescent="0.2">
      <c r="A547" s="94" t="s">
        <v>90</v>
      </c>
      <c r="B547" s="94">
        <v>2001</v>
      </c>
      <c r="C547" s="95">
        <v>45827</v>
      </c>
      <c r="D547" s="131" t="s">
        <v>63</v>
      </c>
      <c r="E547" s="94">
        <v>451978</v>
      </c>
      <c r="F547" s="94">
        <v>12</v>
      </c>
    </row>
    <row r="548" spans="1:6" x14ac:dyDescent="0.2">
      <c r="A548" s="94" t="s">
        <v>90</v>
      </c>
      <c r="B548" s="94">
        <v>2001</v>
      </c>
      <c r="C548" s="95">
        <v>45827</v>
      </c>
      <c r="D548" s="131" t="s">
        <v>63</v>
      </c>
      <c r="E548" s="94">
        <v>1031964</v>
      </c>
      <c r="F548" s="94">
        <v>18</v>
      </c>
    </row>
    <row r="549" spans="1:6" x14ac:dyDescent="0.2">
      <c r="A549" s="94" t="s">
        <v>90</v>
      </c>
      <c r="B549" s="94">
        <v>2001</v>
      </c>
      <c r="C549" s="95">
        <v>45827</v>
      </c>
      <c r="D549" s="131" t="s">
        <v>63</v>
      </c>
      <c r="E549" s="94">
        <v>464460</v>
      </c>
      <c r="F549" s="94">
        <v>5</v>
      </c>
    </row>
    <row r="550" spans="1:6" x14ac:dyDescent="0.2">
      <c r="A550" s="94" t="s">
        <v>90</v>
      </c>
      <c r="B550" s="94">
        <v>2001</v>
      </c>
      <c r="C550" s="95">
        <v>45827</v>
      </c>
      <c r="D550" s="131" t="s">
        <v>63</v>
      </c>
      <c r="E550" s="94">
        <v>892490</v>
      </c>
      <c r="F550" s="94">
        <v>4</v>
      </c>
    </row>
    <row r="551" spans="1:6" x14ac:dyDescent="0.2">
      <c r="A551" s="94" t="s">
        <v>90</v>
      </c>
      <c r="B551" s="94">
        <v>2001</v>
      </c>
      <c r="C551" s="95">
        <v>45827</v>
      </c>
      <c r="D551" s="131" t="s">
        <v>63</v>
      </c>
      <c r="E551" s="94">
        <v>560874</v>
      </c>
      <c r="F551" s="94">
        <v>18</v>
      </c>
    </row>
    <row r="552" spans="1:6" x14ac:dyDescent="0.2">
      <c r="A552" s="94" t="s">
        <v>90</v>
      </c>
      <c r="B552" s="94">
        <v>2001</v>
      </c>
      <c r="C552" s="95">
        <v>45827</v>
      </c>
      <c r="D552" s="131" t="s">
        <v>63</v>
      </c>
      <c r="E552" s="94">
        <v>59505004</v>
      </c>
      <c r="F552" s="94">
        <v>11</v>
      </c>
    </row>
    <row r="553" spans="1:6" x14ac:dyDescent="0.2">
      <c r="A553" s="94" t="s">
        <v>90</v>
      </c>
      <c r="B553" s="94">
        <v>2001</v>
      </c>
      <c r="C553" s="95">
        <v>45827</v>
      </c>
      <c r="D553" s="131" t="s">
        <v>63</v>
      </c>
      <c r="E553" s="94">
        <v>1031965</v>
      </c>
      <c r="F553" s="94">
        <v>18</v>
      </c>
    </row>
    <row r="554" spans="1:6" x14ac:dyDescent="0.2">
      <c r="A554" s="94" t="s">
        <v>90</v>
      </c>
      <c r="B554" s="94">
        <v>2001</v>
      </c>
      <c r="C554" s="95">
        <v>45827</v>
      </c>
      <c r="D554" s="131" t="s">
        <v>63</v>
      </c>
      <c r="E554" s="94">
        <v>353462005</v>
      </c>
      <c r="F554" s="94">
        <v>1</v>
      </c>
    </row>
    <row r="555" spans="1:6" x14ac:dyDescent="0.2">
      <c r="A555" s="94" t="s">
        <v>90</v>
      </c>
      <c r="B555" s="94">
        <v>2001</v>
      </c>
      <c r="C555" s="95">
        <v>45827</v>
      </c>
      <c r="D555" s="131" t="s">
        <v>63</v>
      </c>
      <c r="E555" s="94">
        <v>4239</v>
      </c>
      <c r="F555" s="94">
        <v>9</v>
      </c>
    </row>
    <row r="556" spans="1:6" x14ac:dyDescent="0.2">
      <c r="A556" s="94" t="s">
        <v>90</v>
      </c>
      <c r="B556" s="94">
        <v>2001</v>
      </c>
      <c r="C556" s="95">
        <v>45827</v>
      </c>
      <c r="D556" s="131" t="s">
        <v>63</v>
      </c>
      <c r="E556" s="94">
        <v>49463008</v>
      </c>
      <c r="F556" s="94">
        <v>3</v>
      </c>
    </row>
    <row r="557" spans="1:6" x14ac:dyDescent="0.2">
      <c r="A557" s="94" t="s">
        <v>90</v>
      </c>
      <c r="B557" s="94">
        <v>2001</v>
      </c>
      <c r="C557" s="95">
        <v>45827</v>
      </c>
      <c r="D557" s="131" t="s">
        <v>63</v>
      </c>
      <c r="E557" s="94">
        <v>727303</v>
      </c>
      <c r="F557" s="94">
        <v>12</v>
      </c>
    </row>
    <row r="558" spans="1:6" x14ac:dyDescent="0.2">
      <c r="A558" s="94" t="s">
        <v>90</v>
      </c>
      <c r="B558" s="94">
        <v>2001</v>
      </c>
      <c r="C558" s="95">
        <v>45827</v>
      </c>
      <c r="D558" s="131" t="s">
        <v>63</v>
      </c>
      <c r="E558" s="94">
        <v>913119</v>
      </c>
      <c r="F558" s="94">
        <v>6</v>
      </c>
    </row>
    <row r="559" spans="1:6" x14ac:dyDescent="0.2">
      <c r="A559" s="94" t="s">
        <v>90</v>
      </c>
      <c r="B559" s="94">
        <v>2001</v>
      </c>
      <c r="C559" s="95">
        <v>45827</v>
      </c>
      <c r="D559" s="131" t="s">
        <v>63</v>
      </c>
      <c r="E559" s="94">
        <v>558894</v>
      </c>
      <c r="F559" s="94">
        <v>6</v>
      </c>
    </row>
    <row r="560" spans="1:6" x14ac:dyDescent="0.2">
      <c r="A560" s="94" t="s">
        <v>90</v>
      </c>
      <c r="B560" s="94">
        <v>2001</v>
      </c>
      <c r="C560" s="95">
        <v>45827</v>
      </c>
      <c r="D560" s="131" t="s">
        <v>63</v>
      </c>
      <c r="E560" s="94">
        <v>70128</v>
      </c>
      <c r="F560" s="94">
        <v>9</v>
      </c>
    </row>
    <row r="561" spans="1:6" x14ac:dyDescent="0.2">
      <c r="A561" s="94" t="s">
        <v>90</v>
      </c>
      <c r="B561" s="94">
        <v>2001</v>
      </c>
      <c r="C561" s="95">
        <v>45827</v>
      </c>
      <c r="D561" s="131" t="s">
        <v>63</v>
      </c>
      <c r="E561" s="94">
        <v>750562004</v>
      </c>
      <c r="F561" s="94">
        <v>10</v>
      </c>
    </row>
    <row r="562" spans="1:6" x14ac:dyDescent="0.2">
      <c r="A562" s="94" t="s">
        <v>90</v>
      </c>
      <c r="B562" s="94">
        <v>2001</v>
      </c>
      <c r="C562" s="95">
        <v>45827</v>
      </c>
      <c r="D562" s="131" t="s">
        <v>63</v>
      </c>
      <c r="E562" s="94">
        <v>789728</v>
      </c>
      <c r="F562" s="94">
        <v>11</v>
      </c>
    </row>
    <row r="563" spans="1:6" x14ac:dyDescent="0.2">
      <c r="A563" s="94" t="s">
        <v>90</v>
      </c>
      <c r="B563" s="94">
        <v>2001</v>
      </c>
      <c r="C563" s="95">
        <v>45827</v>
      </c>
      <c r="D563" s="131" t="s">
        <v>63</v>
      </c>
      <c r="E563" s="94">
        <v>735373006</v>
      </c>
      <c r="F563" s="94">
        <v>13</v>
      </c>
    </row>
    <row r="564" spans="1:6" x14ac:dyDescent="0.2">
      <c r="A564" s="94" t="s">
        <v>90</v>
      </c>
      <c r="B564" s="94">
        <v>2001</v>
      </c>
      <c r="C564" s="95">
        <v>45827</v>
      </c>
      <c r="D564" s="131" t="s">
        <v>63</v>
      </c>
      <c r="E564" s="94">
        <v>562745</v>
      </c>
      <c r="F564" s="94">
        <v>2</v>
      </c>
    </row>
    <row r="565" spans="1:6" x14ac:dyDescent="0.2">
      <c r="A565" s="94" t="s">
        <v>90</v>
      </c>
      <c r="B565" s="94">
        <v>2001</v>
      </c>
      <c r="C565" s="95">
        <v>45827</v>
      </c>
      <c r="D565" s="131" t="s">
        <v>63</v>
      </c>
      <c r="E565" s="94">
        <v>4762</v>
      </c>
      <c r="F565" s="94">
        <v>34</v>
      </c>
    </row>
    <row r="566" spans="1:6" x14ac:dyDescent="0.2">
      <c r="A566" s="94" t="s">
        <v>90</v>
      </c>
      <c r="B566" s="94">
        <v>2001</v>
      </c>
      <c r="C566" s="95">
        <v>45827</v>
      </c>
      <c r="D566" s="131" t="s">
        <v>63</v>
      </c>
      <c r="E566" s="94">
        <v>531750</v>
      </c>
      <c r="F566" s="94">
        <v>6</v>
      </c>
    </row>
    <row r="567" spans="1:6" x14ac:dyDescent="0.2">
      <c r="A567" s="94" t="s">
        <v>90</v>
      </c>
      <c r="B567" s="94">
        <v>2001</v>
      </c>
      <c r="C567" s="95">
        <v>45827</v>
      </c>
      <c r="D567" s="131" t="s">
        <v>63</v>
      </c>
      <c r="E567" s="94">
        <v>533047009</v>
      </c>
      <c r="F567" s="94">
        <v>20</v>
      </c>
    </row>
    <row r="568" spans="1:6" x14ac:dyDescent="0.2">
      <c r="A568" s="94" t="s">
        <v>90</v>
      </c>
      <c r="B568" s="94">
        <v>2001</v>
      </c>
      <c r="C568" s="95">
        <v>45827</v>
      </c>
      <c r="D568" s="131" t="s">
        <v>63</v>
      </c>
      <c r="E568" s="94">
        <v>203747</v>
      </c>
      <c r="F568" s="94">
        <v>13</v>
      </c>
    </row>
    <row r="569" spans="1:6" x14ac:dyDescent="0.2">
      <c r="A569" s="94" t="s">
        <v>90</v>
      </c>
      <c r="B569" s="94">
        <v>2001</v>
      </c>
      <c r="C569" s="95">
        <v>45827</v>
      </c>
      <c r="D569" s="131" t="s">
        <v>63</v>
      </c>
      <c r="E569" s="94">
        <v>4234</v>
      </c>
      <c r="F569" s="94">
        <v>25</v>
      </c>
    </row>
    <row r="570" spans="1:6" x14ac:dyDescent="0.2">
      <c r="A570" s="94" t="s">
        <v>90</v>
      </c>
      <c r="B570" s="94">
        <v>2001</v>
      </c>
      <c r="C570" s="95">
        <v>45827</v>
      </c>
      <c r="D570" s="131" t="s">
        <v>63</v>
      </c>
      <c r="E570" s="94">
        <v>4727</v>
      </c>
      <c r="F570" s="94">
        <v>21</v>
      </c>
    </row>
    <row r="571" spans="1:6" x14ac:dyDescent="0.2">
      <c r="A571" s="94" t="s">
        <v>90</v>
      </c>
      <c r="B571" s="94">
        <v>2001</v>
      </c>
      <c r="C571" s="95">
        <v>45827</v>
      </c>
      <c r="D571" s="131" t="s">
        <v>63</v>
      </c>
      <c r="E571" s="94">
        <v>143832</v>
      </c>
      <c r="F571" s="94">
        <v>3</v>
      </c>
    </row>
    <row r="572" spans="1:6" x14ac:dyDescent="0.2">
      <c r="A572" s="94" t="s">
        <v>90</v>
      </c>
      <c r="B572" s="94">
        <v>2001</v>
      </c>
      <c r="C572" s="95">
        <v>45827</v>
      </c>
      <c r="D572" s="131" t="s">
        <v>63</v>
      </c>
      <c r="E572" s="94">
        <v>567794</v>
      </c>
      <c r="F572" s="94">
        <v>13</v>
      </c>
    </row>
    <row r="573" spans="1:6" x14ac:dyDescent="0.2">
      <c r="A573" s="94" t="s">
        <v>90</v>
      </c>
      <c r="B573" s="94">
        <v>2001</v>
      </c>
      <c r="C573" s="95">
        <v>45827</v>
      </c>
      <c r="D573" s="131" t="s">
        <v>63</v>
      </c>
      <c r="E573" s="94">
        <v>735373005</v>
      </c>
      <c r="F573" s="94">
        <v>7</v>
      </c>
    </row>
    <row r="574" spans="1:6" x14ac:dyDescent="0.2">
      <c r="A574" s="94" t="s">
        <v>90</v>
      </c>
      <c r="B574" s="94">
        <v>2001</v>
      </c>
      <c r="C574" s="95">
        <v>45827</v>
      </c>
      <c r="D574" s="131" t="s">
        <v>63</v>
      </c>
      <c r="E574" s="94">
        <v>374080</v>
      </c>
      <c r="F574" s="94">
        <v>10</v>
      </c>
    </row>
    <row r="575" spans="1:6" x14ac:dyDescent="0.2">
      <c r="A575" s="94" t="s">
        <v>90</v>
      </c>
      <c r="B575" s="94">
        <v>2001</v>
      </c>
      <c r="C575" s="95">
        <v>45827</v>
      </c>
      <c r="D575" s="131" t="s">
        <v>63</v>
      </c>
      <c r="E575" s="94">
        <v>4766</v>
      </c>
      <c r="F575" s="94">
        <v>13</v>
      </c>
    </row>
    <row r="576" spans="1:6" x14ac:dyDescent="0.2">
      <c r="A576" s="94" t="s">
        <v>90</v>
      </c>
      <c r="B576" s="94">
        <v>2001</v>
      </c>
      <c r="C576" s="95">
        <v>45827</v>
      </c>
      <c r="D576" s="131" t="s">
        <v>63</v>
      </c>
      <c r="E576" s="94">
        <v>768637004</v>
      </c>
      <c r="F576" s="94">
        <v>12</v>
      </c>
    </row>
    <row r="577" spans="1:6" x14ac:dyDescent="0.2">
      <c r="A577" s="94" t="s">
        <v>90</v>
      </c>
      <c r="B577" s="94">
        <v>2001</v>
      </c>
      <c r="C577" s="95">
        <v>45827</v>
      </c>
      <c r="D577" s="131" t="s">
        <v>63</v>
      </c>
      <c r="E577" s="94">
        <v>789729</v>
      </c>
      <c r="F577" s="94">
        <v>2</v>
      </c>
    </row>
    <row r="578" spans="1:6" x14ac:dyDescent="0.2">
      <c r="A578" s="94" t="s">
        <v>90</v>
      </c>
      <c r="B578" s="94">
        <v>2001</v>
      </c>
      <c r="C578" s="95">
        <v>45827</v>
      </c>
      <c r="D578" s="131" t="s">
        <v>63</v>
      </c>
      <c r="E578" s="94">
        <v>464459</v>
      </c>
      <c r="F578" s="94">
        <v>9</v>
      </c>
    </row>
    <row r="579" spans="1:6" x14ac:dyDescent="0.2">
      <c r="A579" s="94" t="s">
        <v>90</v>
      </c>
      <c r="B579" s="94">
        <v>2001</v>
      </c>
      <c r="C579" s="95">
        <v>45827</v>
      </c>
      <c r="D579" s="131" t="s">
        <v>63</v>
      </c>
      <c r="E579" s="94">
        <v>49463009</v>
      </c>
      <c r="F579" s="94">
        <v>9</v>
      </c>
    </row>
    <row r="580" spans="1:6" x14ac:dyDescent="0.2">
      <c r="A580" s="94" t="s">
        <v>90</v>
      </c>
      <c r="B580" s="94">
        <v>2001</v>
      </c>
      <c r="C580" s="95">
        <v>45827</v>
      </c>
      <c r="D580" s="131" t="s">
        <v>63</v>
      </c>
      <c r="E580" s="94">
        <v>954239006</v>
      </c>
      <c r="F580" s="94">
        <v>9</v>
      </c>
    </row>
    <row r="581" spans="1:6" x14ac:dyDescent="0.2">
      <c r="A581" s="94" t="s">
        <v>90</v>
      </c>
      <c r="B581" s="94">
        <v>2001</v>
      </c>
      <c r="C581" s="95">
        <v>45827</v>
      </c>
      <c r="D581" s="131" t="s">
        <v>63</v>
      </c>
      <c r="E581" s="94">
        <v>115547</v>
      </c>
      <c r="F581" s="94">
        <v>18</v>
      </c>
    </row>
    <row r="582" spans="1:6" x14ac:dyDescent="0.2">
      <c r="A582" s="94" t="s">
        <v>90</v>
      </c>
      <c r="B582" s="94">
        <v>2001</v>
      </c>
      <c r="C582" s="95">
        <v>45827</v>
      </c>
      <c r="D582" s="131" t="s">
        <v>63</v>
      </c>
      <c r="E582" s="94">
        <v>787639</v>
      </c>
      <c r="F582" s="94">
        <v>6</v>
      </c>
    </row>
    <row r="583" spans="1:6" x14ac:dyDescent="0.2">
      <c r="A583" s="94" t="s">
        <v>90</v>
      </c>
      <c r="B583" s="94">
        <v>2001</v>
      </c>
      <c r="C583" s="95">
        <v>45827</v>
      </c>
      <c r="D583" s="131" t="s">
        <v>63</v>
      </c>
      <c r="E583" s="94">
        <v>1024538</v>
      </c>
      <c r="F583" s="94">
        <v>32</v>
      </c>
    </row>
    <row r="584" spans="1:6" x14ac:dyDescent="0.2">
      <c r="A584" s="94" t="s">
        <v>90</v>
      </c>
      <c r="B584" s="94">
        <v>2001</v>
      </c>
      <c r="C584" s="95">
        <v>45827</v>
      </c>
      <c r="D584" s="131" t="s">
        <v>63</v>
      </c>
      <c r="E584" s="94">
        <v>374079</v>
      </c>
      <c r="F584" s="94">
        <v>5</v>
      </c>
    </row>
    <row r="585" spans="1:6" x14ac:dyDescent="0.2">
      <c r="A585" s="94" t="s">
        <v>90</v>
      </c>
      <c r="B585" s="94">
        <v>2001</v>
      </c>
      <c r="C585" s="95">
        <v>45827</v>
      </c>
      <c r="D585" s="131" t="s">
        <v>63</v>
      </c>
      <c r="E585" s="94">
        <v>62653</v>
      </c>
      <c r="F585" s="94">
        <v>6</v>
      </c>
    </row>
    <row r="586" spans="1:6" x14ac:dyDescent="0.2">
      <c r="A586" s="94" t="s">
        <v>90</v>
      </c>
      <c r="B586" s="94">
        <v>2001</v>
      </c>
      <c r="C586" s="95">
        <v>45827</v>
      </c>
      <c r="D586" s="131" t="s">
        <v>63</v>
      </c>
      <c r="E586" s="94">
        <v>754395</v>
      </c>
      <c r="F586" s="94">
        <v>2</v>
      </c>
    </row>
    <row r="587" spans="1:6" x14ac:dyDescent="0.2">
      <c r="A587" s="94" t="s">
        <v>90</v>
      </c>
      <c r="B587" s="94">
        <v>2001</v>
      </c>
      <c r="C587" s="95">
        <v>45827</v>
      </c>
      <c r="D587" s="131" t="s">
        <v>63</v>
      </c>
      <c r="E587" s="94">
        <v>716772</v>
      </c>
      <c r="F587" s="94">
        <v>56</v>
      </c>
    </row>
    <row r="588" spans="1:6" x14ac:dyDescent="0.2">
      <c r="A588" s="94" t="s">
        <v>90</v>
      </c>
      <c r="B588" s="94">
        <v>2001</v>
      </c>
      <c r="C588" s="95">
        <v>45827</v>
      </c>
      <c r="D588" s="131" t="s">
        <v>63</v>
      </c>
      <c r="E588" s="94">
        <v>768638006</v>
      </c>
      <c r="F588" s="94">
        <v>5</v>
      </c>
    </row>
    <row r="589" spans="1:6" x14ac:dyDescent="0.2">
      <c r="A589" s="94" t="s">
        <v>90</v>
      </c>
      <c r="B589" s="94">
        <v>2001</v>
      </c>
      <c r="C589" s="95">
        <v>45827</v>
      </c>
      <c r="D589" s="131" t="s">
        <v>63</v>
      </c>
      <c r="E589" s="94">
        <v>1015689</v>
      </c>
      <c r="F589" s="94">
        <v>112</v>
      </c>
    </row>
    <row r="590" spans="1:6" x14ac:dyDescent="0.2">
      <c r="A590" s="94" t="s">
        <v>90</v>
      </c>
      <c r="B590" s="94">
        <v>2001</v>
      </c>
      <c r="C590" s="95">
        <v>45827</v>
      </c>
      <c r="D590" s="131" t="s">
        <v>63</v>
      </c>
      <c r="E590" s="94">
        <v>452023</v>
      </c>
      <c r="F590" s="94">
        <v>12</v>
      </c>
    </row>
    <row r="591" spans="1:6" x14ac:dyDescent="0.2">
      <c r="A591" s="94" t="s">
        <v>90</v>
      </c>
      <c r="B591" s="94">
        <v>2001</v>
      </c>
      <c r="C591" s="95">
        <v>45827</v>
      </c>
      <c r="D591" s="131" t="s">
        <v>63</v>
      </c>
      <c r="E591" s="94">
        <v>70127</v>
      </c>
      <c r="F591" s="94">
        <v>6</v>
      </c>
    </row>
    <row r="592" spans="1:6" x14ac:dyDescent="0.2">
      <c r="A592" s="94" t="s">
        <v>90</v>
      </c>
      <c r="B592" s="94">
        <v>2001</v>
      </c>
      <c r="C592" s="95">
        <v>45827</v>
      </c>
      <c r="D592" s="131" t="s">
        <v>63</v>
      </c>
      <c r="E592" s="94">
        <v>567793</v>
      </c>
      <c r="F592" s="94">
        <v>11</v>
      </c>
    </row>
    <row r="593" spans="1:6" x14ac:dyDescent="0.2">
      <c r="A593" s="94" t="s">
        <v>90</v>
      </c>
      <c r="B593" s="94">
        <v>2001</v>
      </c>
      <c r="C593" s="95">
        <v>45827</v>
      </c>
      <c r="D593" s="131" t="s">
        <v>63</v>
      </c>
      <c r="E593" s="94">
        <v>3381</v>
      </c>
      <c r="F593" s="94">
        <v>12</v>
      </c>
    </row>
    <row r="594" spans="1:6" x14ac:dyDescent="0.2">
      <c r="A594" s="94" t="s">
        <v>90</v>
      </c>
      <c r="B594" s="94">
        <v>2001</v>
      </c>
      <c r="C594" s="95">
        <v>45827</v>
      </c>
      <c r="D594" s="131" t="s">
        <v>63</v>
      </c>
      <c r="E594" s="94">
        <v>373452</v>
      </c>
      <c r="F594" s="94">
        <v>10</v>
      </c>
    </row>
    <row r="595" spans="1:6" x14ac:dyDescent="0.2">
      <c r="A595" s="94" t="s">
        <v>90</v>
      </c>
      <c r="B595" s="94">
        <v>2001</v>
      </c>
      <c r="C595" s="95">
        <v>45827</v>
      </c>
      <c r="D595" s="131" t="s">
        <v>63</v>
      </c>
      <c r="E595" s="94">
        <v>4989</v>
      </c>
      <c r="F595" s="94">
        <v>15</v>
      </c>
    </row>
    <row r="596" spans="1:6" x14ac:dyDescent="0.2">
      <c r="A596" s="94" t="s">
        <v>90</v>
      </c>
      <c r="B596" s="94">
        <v>2001</v>
      </c>
      <c r="C596" s="95">
        <v>45827</v>
      </c>
      <c r="D596" s="131" t="s">
        <v>63</v>
      </c>
      <c r="E596" s="94">
        <v>142480</v>
      </c>
      <c r="F596" s="94">
        <v>6</v>
      </c>
    </row>
    <row r="597" spans="1:6" x14ac:dyDescent="0.2">
      <c r="A597" s="94" t="s">
        <v>90</v>
      </c>
      <c r="B597" s="94">
        <v>2001</v>
      </c>
      <c r="C597" s="95">
        <v>45827</v>
      </c>
      <c r="D597" s="131" t="s">
        <v>63</v>
      </c>
      <c r="E597" s="94">
        <v>143871004</v>
      </c>
      <c r="F597" s="94">
        <v>9</v>
      </c>
    </row>
    <row r="598" spans="1:6" x14ac:dyDescent="0.2">
      <c r="A598" s="94" t="s">
        <v>90</v>
      </c>
      <c r="B598" s="94">
        <v>2001</v>
      </c>
      <c r="C598" s="95">
        <v>45827</v>
      </c>
      <c r="D598" s="131" t="s">
        <v>63</v>
      </c>
      <c r="E598" s="94">
        <v>719576</v>
      </c>
      <c r="F598" s="94">
        <v>17</v>
      </c>
    </row>
    <row r="599" spans="1:6" x14ac:dyDescent="0.2">
      <c r="A599" s="94" t="s">
        <v>90</v>
      </c>
      <c r="B599" s="94">
        <v>2001</v>
      </c>
      <c r="C599" s="95">
        <v>45827</v>
      </c>
      <c r="D599" s="131" t="s">
        <v>63</v>
      </c>
      <c r="E599" s="94">
        <v>48223004</v>
      </c>
      <c r="F599" s="94">
        <v>3</v>
      </c>
    </row>
    <row r="600" spans="1:6" x14ac:dyDescent="0.2">
      <c r="A600" s="94" t="s">
        <v>90</v>
      </c>
      <c r="B600" s="94">
        <v>2001</v>
      </c>
      <c r="C600" s="95">
        <v>45827</v>
      </c>
      <c r="D600" s="131" t="s">
        <v>63</v>
      </c>
      <c r="E600" s="94">
        <v>508129</v>
      </c>
      <c r="F600" s="94">
        <v>9</v>
      </c>
    </row>
    <row r="601" spans="1:6" x14ac:dyDescent="0.2">
      <c r="A601" s="94" t="s">
        <v>90</v>
      </c>
      <c r="B601" s="94">
        <v>2001</v>
      </c>
      <c r="C601" s="95">
        <v>45827</v>
      </c>
      <c r="D601" s="131" t="s">
        <v>63</v>
      </c>
      <c r="E601" s="94">
        <v>143871005</v>
      </c>
      <c r="F601" s="94">
        <v>6</v>
      </c>
    </row>
    <row r="602" spans="1:6" x14ac:dyDescent="0.2">
      <c r="A602" s="94" t="s">
        <v>90</v>
      </c>
      <c r="B602" s="94">
        <v>2001</v>
      </c>
      <c r="C602" s="95">
        <v>45827</v>
      </c>
      <c r="D602" s="131" t="s">
        <v>63</v>
      </c>
      <c r="E602" s="94">
        <v>470341</v>
      </c>
      <c r="F602" s="94">
        <v>1</v>
      </c>
    </row>
    <row r="603" spans="1:6" x14ac:dyDescent="0.2">
      <c r="A603" s="94" t="s">
        <v>90</v>
      </c>
      <c r="B603" s="94">
        <v>2001</v>
      </c>
      <c r="C603" s="95">
        <v>45827</v>
      </c>
      <c r="D603" s="131" t="s">
        <v>63</v>
      </c>
      <c r="E603" s="94">
        <v>518476007</v>
      </c>
      <c r="F603" s="94">
        <v>9</v>
      </c>
    </row>
    <row r="604" spans="1:6" x14ac:dyDescent="0.2">
      <c r="A604" s="94" t="s">
        <v>90</v>
      </c>
      <c r="B604" s="94">
        <v>2001</v>
      </c>
      <c r="C604" s="95">
        <v>45827</v>
      </c>
      <c r="D604" s="131" t="s">
        <v>63</v>
      </c>
      <c r="E604" s="94">
        <v>59505005</v>
      </c>
      <c r="F604" s="94">
        <v>18</v>
      </c>
    </row>
    <row r="605" spans="1:6" x14ac:dyDescent="0.2">
      <c r="A605" s="94" t="s">
        <v>90</v>
      </c>
      <c r="B605" s="94">
        <v>2001</v>
      </c>
      <c r="C605" s="95">
        <v>45827</v>
      </c>
      <c r="D605" s="131" t="s">
        <v>63</v>
      </c>
      <c r="E605" s="94">
        <v>4996</v>
      </c>
      <c r="F605" s="94">
        <v>10</v>
      </c>
    </row>
    <row r="606" spans="1:6" x14ac:dyDescent="0.2">
      <c r="A606" s="94" t="s">
        <v>90</v>
      </c>
      <c r="B606" s="94">
        <v>2001</v>
      </c>
      <c r="C606" s="95">
        <v>45827</v>
      </c>
      <c r="D606" s="131" t="s">
        <v>63</v>
      </c>
      <c r="E606" s="94">
        <v>506517</v>
      </c>
      <c r="F606" s="94">
        <v>9</v>
      </c>
    </row>
    <row r="607" spans="1:6" x14ac:dyDescent="0.2">
      <c r="A607" s="94" t="s">
        <v>90</v>
      </c>
      <c r="B607" s="94">
        <v>2001</v>
      </c>
      <c r="C607" s="95">
        <v>45827</v>
      </c>
      <c r="D607" s="131" t="s">
        <v>63</v>
      </c>
      <c r="E607" s="94">
        <v>768107</v>
      </c>
      <c r="F607" s="94">
        <v>9</v>
      </c>
    </row>
    <row r="608" spans="1:6" x14ac:dyDescent="0.2">
      <c r="A608" s="94" t="s">
        <v>90</v>
      </c>
      <c r="B608" s="94">
        <v>2001</v>
      </c>
      <c r="C608" s="95">
        <v>45827</v>
      </c>
      <c r="D608" s="131" t="s">
        <v>63</v>
      </c>
      <c r="E608" s="94">
        <v>768638005</v>
      </c>
      <c r="F608" s="94">
        <v>8</v>
      </c>
    </row>
    <row r="609" spans="1:6" x14ac:dyDescent="0.2">
      <c r="A609" s="94" t="s">
        <v>90</v>
      </c>
      <c r="B609" s="94">
        <v>2001</v>
      </c>
      <c r="C609" s="95">
        <v>45827</v>
      </c>
      <c r="D609" s="131" t="s">
        <v>63</v>
      </c>
      <c r="E609" s="94">
        <v>225496</v>
      </c>
      <c r="F609" s="94">
        <v>6</v>
      </c>
    </row>
    <row r="610" spans="1:6" x14ac:dyDescent="0.2">
      <c r="A610" s="94" t="s">
        <v>90</v>
      </c>
      <c r="B610" s="94">
        <v>2001</v>
      </c>
      <c r="C610" s="95">
        <v>45827</v>
      </c>
      <c r="D610" s="131" t="s">
        <v>63</v>
      </c>
      <c r="E610" s="94">
        <v>74985</v>
      </c>
      <c r="F610" s="94">
        <v>6</v>
      </c>
    </row>
    <row r="611" spans="1:6" x14ac:dyDescent="0.2">
      <c r="A611" s="94" t="s">
        <v>90</v>
      </c>
      <c r="B611" s="94">
        <v>2001</v>
      </c>
      <c r="C611" s="95">
        <v>45827</v>
      </c>
      <c r="D611" s="131" t="s">
        <v>63</v>
      </c>
      <c r="E611" s="94">
        <v>754394</v>
      </c>
      <c r="F611" s="94">
        <v>36</v>
      </c>
    </row>
    <row r="612" spans="1:6" x14ac:dyDescent="0.2">
      <c r="A612" s="94" t="s">
        <v>90</v>
      </c>
      <c r="B612" s="94">
        <v>2001</v>
      </c>
      <c r="C612" s="95">
        <v>45827</v>
      </c>
      <c r="D612" s="131" t="s">
        <v>63</v>
      </c>
      <c r="E612" s="94">
        <v>889647</v>
      </c>
      <c r="F612" s="94">
        <v>9</v>
      </c>
    </row>
    <row r="613" spans="1:6" x14ac:dyDescent="0.2">
      <c r="A613" s="94" t="s">
        <v>90</v>
      </c>
      <c r="B613" s="94">
        <v>2001</v>
      </c>
      <c r="C613" s="95">
        <v>45827</v>
      </c>
      <c r="D613" s="131" t="s">
        <v>63</v>
      </c>
      <c r="E613" s="94">
        <v>48223005</v>
      </c>
      <c r="F613" s="94">
        <v>7</v>
      </c>
    </row>
    <row r="614" spans="1:6" x14ac:dyDescent="0.2">
      <c r="A614" s="94" t="s">
        <v>90</v>
      </c>
      <c r="B614" s="94">
        <v>2001</v>
      </c>
      <c r="C614" s="95">
        <v>45827</v>
      </c>
      <c r="D614" s="131" t="s">
        <v>63</v>
      </c>
      <c r="E614" s="94">
        <v>45688</v>
      </c>
      <c r="F614" s="94">
        <v>26</v>
      </c>
    </row>
    <row r="615" spans="1:6" x14ac:dyDescent="0.2">
      <c r="A615" s="94" t="s">
        <v>90</v>
      </c>
      <c r="B615" s="94">
        <v>2001</v>
      </c>
      <c r="C615" s="95">
        <v>45827</v>
      </c>
      <c r="D615" s="131" t="s">
        <v>63</v>
      </c>
      <c r="E615" s="94">
        <v>947278</v>
      </c>
      <c r="F615" s="94">
        <v>6</v>
      </c>
    </row>
    <row r="616" spans="1:6" x14ac:dyDescent="0.2">
      <c r="A616" s="94" t="s">
        <v>90</v>
      </c>
      <c r="B616" s="94">
        <v>2001</v>
      </c>
      <c r="C616" s="95">
        <v>45827</v>
      </c>
      <c r="D616" s="131" t="s">
        <v>63</v>
      </c>
      <c r="E616" s="94">
        <v>38958</v>
      </c>
      <c r="F616" s="94">
        <v>12</v>
      </c>
    </row>
    <row r="617" spans="1:6" x14ac:dyDescent="0.2">
      <c r="A617" s="94" t="s">
        <v>90</v>
      </c>
      <c r="B617" s="94">
        <v>2001</v>
      </c>
      <c r="C617" s="95">
        <v>45827</v>
      </c>
      <c r="D617" s="131" t="s">
        <v>63</v>
      </c>
      <c r="E617" s="94">
        <v>736121</v>
      </c>
      <c r="F617" s="94">
        <v>18</v>
      </c>
    </row>
    <row r="618" spans="1:6" x14ac:dyDescent="0.2">
      <c r="A618" s="94" t="s">
        <v>90</v>
      </c>
      <c r="B618" s="94">
        <v>2001</v>
      </c>
      <c r="C618" s="95">
        <v>45827</v>
      </c>
      <c r="D618" s="131" t="s">
        <v>63</v>
      </c>
      <c r="E618" s="94">
        <v>757477</v>
      </c>
      <c r="F618" s="94">
        <v>3</v>
      </c>
    </row>
    <row r="619" spans="1:6" x14ac:dyDescent="0.2">
      <c r="A619" s="94" t="s">
        <v>90</v>
      </c>
      <c r="B619" s="94">
        <v>2001</v>
      </c>
      <c r="C619" s="95">
        <v>45827</v>
      </c>
      <c r="D619" s="131" t="s">
        <v>63</v>
      </c>
      <c r="E619" s="94">
        <v>402733</v>
      </c>
      <c r="F619" s="94">
        <v>6</v>
      </c>
    </row>
    <row r="620" spans="1:6" x14ac:dyDescent="0.2">
      <c r="A620" s="94" t="s">
        <v>90</v>
      </c>
      <c r="B620" s="94">
        <v>2001</v>
      </c>
      <c r="C620" s="95">
        <v>45827</v>
      </c>
      <c r="D620" s="131" t="s">
        <v>63</v>
      </c>
      <c r="E620" s="94">
        <v>755919</v>
      </c>
      <c r="F620" s="94">
        <v>99</v>
      </c>
    </row>
    <row r="621" spans="1:6" x14ac:dyDescent="0.2">
      <c r="A621" s="94" t="s">
        <v>90</v>
      </c>
      <c r="B621" s="94">
        <v>2001</v>
      </c>
      <c r="C621" s="95">
        <v>45827</v>
      </c>
      <c r="D621" s="131" t="s">
        <v>63</v>
      </c>
      <c r="E621" s="94">
        <v>533047008</v>
      </c>
      <c r="F621" s="94">
        <v>39</v>
      </c>
    </row>
    <row r="622" spans="1:6" x14ac:dyDescent="0.2">
      <c r="A622" s="94" t="s">
        <v>90</v>
      </c>
      <c r="B622" s="94">
        <v>2001</v>
      </c>
      <c r="C622" s="95">
        <v>45827</v>
      </c>
      <c r="D622" s="131" t="s">
        <v>63</v>
      </c>
      <c r="E622" s="94">
        <v>477090004</v>
      </c>
      <c r="F622" s="94">
        <v>6</v>
      </c>
    </row>
    <row r="623" spans="1:6" x14ac:dyDescent="0.2">
      <c r="A623" s="94" t="s">
        <v>90</v>
      </c>
      <c r="B623" s="94">
        <v>2001</v>
      </c>
      <c r="C623" s="95">
        <v>45827</v>
      </c>
      <c r="D623" s="131" t="s">
        <v>63</v>
      </c>
      <c r="E623" s="94">
        <v>355400</v>
      </c>
      <c r="F623" s="94">
        <v>56</v>
      </c>
    </row>
    <row r="624" spans="1:6" x14ac:dyDescent="0.2">
      <c r="A624" s="94" t="s">
        <v>90</v>
      </c>
      <c r="B624" s="94">
        <v>2001</v>
      </c>
      <c r="C624" s="95">
        <v>45827</v>
      </c>
      <c r="D624" s="131" t="s">
        <v>63</v>
      </c>
      <c r="E624" s="94">
        <v>451986</v>
      </c>
      <c r="F624" s="94">
        <v>18</v>
      </c>
    </row>
    <row r="625" spans="1:6" x14ac:dyDescent="0.2">
      <c r="A625" s="94" t="s">
        <v>90</v>
      </c>
      <c r="B625" s="94">
        <v>2001</v>
      </c>
      <c r="C625" s="95">
        <v>45827</v>
      </c>
      <c r="D625" s="131" t="s">
        <v>63</v>
      </c>
      <c r="E625" s="94">
        <v>768637005</v>
      </c>
      <c r="F625" s="94">
        <v>6</v>
      </c>
    </row>
    <row r="626" spans="1:6" x14ac:dyDescent="0.2">
      <c r="A626" s="94" t="s">
        <v>90</v>
      </c>
      <c r="B626" s="94">
        <v>2001</v>
      </c>
      <c r="C626" s="95">
        <v>45827</v>
      </c>
      <c r="D626" s="131" t="s">
        <v>63</v>
      </c>
      <c r="E626" s="94">
        <v>771249</v>
      </c>
      <c r="F626" s="94">
        <v>4</v>
      </c>
    </row>
    <row r="627" spans="1:6" x14ac:dyDescent="0.2">
      <c r="A627" s="94" t="s">
        <v>90</v>
      </c>
      <c r="B627" s="94">
        <v>2001</v>
      </c>
      <c r="C627" s="95">
        <v>45827</v>
      </c>
      <c r="D627" s="131" t="s">
        <v>63</v>
      </c>
      <c r="E627" s="94">
        <v>23497</v>
      </c>
      <c r="F627" s="94">
        <v>10</v>
      </c>
    </row>
    <row r="628" spans="1:6" x14ac:dyDescent="0.2">
      <c r="A628" s="94" t="s">
        <v>90</v>
      </c>
      <c r="B628" s="94">
        <v>2001</v>
      </c>
      <c r="C628" s="95">
        <v>45827</v>
      </c>
      <c r="D628" s="131" t="s">
        <v>63</v>
      </c>
      <c r="E628" s="94">
        <v>357715</v>
      </c>
      <c r="F628" s="94">
        <v>12</v>
      </c>
    </row>
    <row r="629" spans="1:6" x14ac:dyDescent="0.2">
      <c r="A629" s="94" t="s">
        <v>90</v>
      </c>
      <c r="B629" s="94">
        <v>2001</v>
      </c>
      <c r="C629" s="95">
        <v>45827</v>
      </c>
      <c r="D629" s="131" t="s">
        <v>63</v>
      </c>
      <c r="E629" s="94">
        <v>475906</v>
      </c>
      <c r="F629" s="94">
        <v>6</v>
      </c>
    </row>
    <row r="630" spans="1:6" x14ac:dyDescent="0.2">
      <c r="A630" s="94" t="s">
        <v>90</v>
      </c>
      <c r="B630" s="94">
        <v>2001</v>
      </c>
      <c r="C630" s="95">
        <v>45827</v>
      </c>
      <c r="D630" s="131" t="s">
        <v>63</v>
      </c>
      <c r="E630" s="94">
        <v>902581</v>
      </c>
      <c r="F630" s="94">
        <v>3</v>
      </c>
    </row>
    <row r="631" spans="1:6" x14ac:dyDescent="0.2">
      <c r="A631" s="94" t="s">
        <v>90</v>
      </c>
      <c r="B631" s="94">
        <v>2001</v>
      </c>
      <c r="C631" s="95">
        <v>45827</v>
      </c>
      <c r="D631" s="131" t="s">
        <v>63</v>
      </c>
      <c r="E631" s="94">
        <v>45962</v>
      </c>
      <c r="F631" s="94">
        <v>12</v>
      </c>
    </row>
    <row r="632" spans="1:6" x14ac:dyDescent="0.2">
      <c r="A632" s="94" t="s">
        <v>90</v>
      </c>
      <c r="B632" s="94">
        <v>2001</v>
      </c>
      <c r="C632" s="95">
        <v>45827</v>
      </c>
      <c r="D632" s="131" t="s">
        <v>63</v>
      </c>
      <c r="E632" s="94">
        <v>961177</v>
      </c>
      <c r="F632" s="94">
        <v>6</v>
      </c>
    </row>
    <row r="633" spans="1:6" x14ac:dyDescent="0.2">
      <c r="A633" s="94" t="s">
        <v>90</v>
      </c>
      <c r="B633" s="94">
        <v>2001</v>
      </c>
      <c r="C633" s="95">
        <v>45827</v>
      </c>
      <c r="D633" s="131" t="s">
        <v>63</v>
      </c>
      <c r="E633" s="94">
        <v>947250</v>
      </c>
      <c r="F633" s="94">
        <v>18</v>
      </c>
    </row>
    <row r="634" spans="1:6" x14ac:dyDescent="0.2">
      <c r="A634" s="94" t="s">
        <v>90</v>
      </c>
      <c r="B634" s="94">
        <v>2001</v>
      </c>
      <c r="C634" s="95">
        <v>45827</v>
      </c>
      <c r="D634" s="131" t="s">
        <v>63</v>
      </c>
      <c r="E634" s="94">
        <v>1030709</v>
      </c>
      <c r="F634" s="94">
        <v>3</v>
      </c>
    </row>
    <row r="635" spans="1:6" x14ac:dyDescent="0.2">
      <c r="A635" s="94" t="s">
        <v>90</v>
      </c>
      <c r="B635" s="94">
        <v>2001</v>
      </c>
      <c r="C635" s="95">
        <v>45827</v>
      </c>
      <c r="D635" s="131" t="s">
        <v>63</v>
      </c>
      <c r="E635" s="94">
        <v>314892</v>
      </c>
      <c r="F635" s="94">
        <v>6</v>
      </c>
    </row>
    <row r="636" spans="1:6" x14ac:dyDescent="0.2">
      <c r="A636" s="94" t="s">
        <v>90</v>
      </c>
      <c r="B636" s="94">
        <v>2001</v>
      </c>
      <c r="C636" s="95">
        <v>45827</v>
      </c>
      <c r="D636" s="131" t="s">
        <v>63</v>
      </c>
      <c r="E636" s="94">
        <v>774201</v>
      </c>
      <c r="F636" s="94">
        <v>6</v>
      </c>
    </row>
    <row r="637" spans="1:6" x14ac:dyDescent="0.2">
      <c r="A637" s="94" t="s">
        <v>90</v>
      </c>
      <c r="B637" s="94">
        <v>2001</v>
      </c>
      <c r="C637" s="95">
        <v>45827</v>
      </c>
      <c r="D637" s="131" t="s">
        <v>63</v>
      </c>
      <c r="E637" s="94">
        <v>373677</v>
      </c>
      <c r="F637" s="94">
        <v>1</v>
      </c>
    </row>
    <row r="638" spans="1:6" x14ac:dyDescent="0.2">
      <c r="A638" s="94" t="s">
        <v>90</v>
      </c>
      <c r="B638" s="94">
        <v>2001</v>
      </c>
      <c r="C638" s="95">
        <v>45827</v>
      </c>
      <c r="D638" s="131" t="s">
        <v>63</v>
      </c>
      <c r="E638" s="94">
        <v>891736</v>
      </c>
      <c r="F638" s="94">
        <v>3</v>
      </c>
    </row>
    <row r="639" spans="1:6" x14ac:dyDescent="0.2">
      <c r="A639" s="94" t="s">
        <v>90</v>
      </c>
      <c r="B639" s="94">
        <v>2001</v>
      </c>
      <c r="C639" s="95">
        <v>45827</v>
      </c>
      <c r="D639" s="131" t="s">
        <v>63</v>
      </c>
      <c r="E639" s="94">
        <v>954239005</v>
      </c>
      <c r="F639" s="94">
        <v>5</v>
      </c>
    </row>
    <row r="640" spans="1:6" x14ac:dyDescent="0.2">
      <c r="A640" s="94" t="s">
        <v>90</v>
      </c>
      <c r="B640" s="94">
        <v>2001</v>
      </c>
      <c r="C640" s="95">
        <v>45827</v>
      </c>
      <c r="D640" s="131" t="s">
        <v>63</v>
      </c>
      <c r="E640" s="94">
        <v>1022893</v>
      </c>
      <c r="F640" s="94">
        <v>10</v>
      </c>
    </row>
    <row r="641" spans="1:6" x14ac:dyDescent="0.2">
      <c r="A641" s="94" t="s">
        <v>90</v>
      </c>
      <c r="B641" s="94">
        <v>2001</v>
      </c>
      <c r="C641" s="95">
        <v>45827</v>
      </c>
      <c r="D641" s="131" t="s">
        <v>63</v>
      </c>
      <c r="E641" s="94">
        <v>62654</v>
      </c>
      <c r="F641" s="94">
        <v>8</v>
      </c>
    </row>
    <row r="642" spans="1:6" x14ac:dyDescent="0.2">
      <c r="A642" s="94" t="s">
        <v>90</v>
      </c>
      <c r="B642" s="94">
        <v>2001</v>
      </c>
      <c r="C642" s="95">
        <v>45827</v>
      </c>
      <c r="D642" s="131" t="s">
        <v>63</v>
      </c>
      <c r="E642" s="94">
        <v>987091</v>
      </c>
      <c r="F642" s="94">
        <v>3</v>
      </c>
    </row>
    <row r="643" spans="1:6" x14ac:dyDescent="0.2">
      <c r="A643" s="94" t="s">
        <v>90</v>
      </c>
      <c r="B643" s="94">
        <v>2001</v>
      </c>
      <c r="C643" s="95">
        <v>45827</v>
      </c>
      <c r="D643" s="131" t="s">
        <v>63</v>
      </c>
      <c r="E643" s="94">
        <v>25922</v>
      </c>
      <c r="F643" s="94">
        <v>53</v>
      </c>
    </row>
    <row r="644" spans="1:6" x14ac:dyDescent="0.2">
      <c r="A644" s="94" t="s">
        <v>90</v>
      </c>
      <c r="B644" s="94">
        <v>2001</v>
      </c>
      <c r="C644" s="95">
        <v>45827</v>
      </c>
      <c r="D644" s="131" t="s">
        <v>63</v>
      </c>
      <c r="E644" s="94">
        <v>929130005</v>
      </c>
      <c r="F644" s="94">
        <v>3</v>
      </c>
    </row>
    <row r="645" spans="1:6" x14ac:dyDescent="0.2">
      <c r="A645" s="94" t="s">
        <v>90</v>
      </c>
      <c r="B645" s="94">
        <v>2001</v>
      </c>
      <c r="C645" s="95">
        <v>45827</v>
      </c>
      <c r="D645" s="131" t="s">
        <v>63</v>
      </c>
      <c r="E645" s="94">
        <v>974373</v>
      </c>
      <c r="F645" s="94">
        <v>1</v>
      </c>
    </row>
    <row r="646" spans="1:6" x14ac:dyDescent="0.2">
      <c r="A646" s="94" t="s">
        <v>90</v>
      </c>
      <c r="B646" s="94">
        <v>2001</v>
      </c>
      <c r="C646" s="95">
        <v>45827</v>
      </c>
      <c r="D646" s="131" t="s">
        <v>63</v>
      </c>
      <c r="E646" s="94">
        <v>1032077</v>
      </c>
      <c r="F646" s="94">
        <v>9</v>
      </c>
    </row>
    <row r="647" spans="1:6" x14ac:dyDescent="0.2">
      <c r="A647" s="94" t="s">
        <v>90</v>
      </c>
      <c r="B647" s="94">
        <v>2001</v>
      </c>
      <c r="C647" s="95">
        <v>45827</v>
      </c>
      <c r="D647" s="131" t="s">
        <v>63</v>
      </c>
      <c r="E647" s="94">
        <v>519038</v>
      </c>
      <c r="F647" s="94">
        <v>4</v>
      </c>
    </row>
    <row r="648" spans="1:6" x14ac:dyDescent="0.2">
      <c r="A648" s="94" t="s">
        <v>90</v>
      </c>
      <c r="B648" s="94">
        <v>2001</v>
      </c>
      <c r="C648" s="95">
        <v>45827</v>
      </c>
      <c r="D648" s="131" t="s">
        <v>63</v>
      </c>
      <c r="E648" s="94">
        <v>201803</v>
      </c>
      <c r="F648" s="94">
        <v>9</v>
      </c>
    </row>
    <row r="649" spans="1:6" x14ac:dyDescent="0.2">
      <c r="A649" s="94" t="s">
        <v>90</v>
      </c>
      <c r="B649" s="94">
        <v>2001</v>
      </c>
      <c r="C649" s="95">
        <v>45827</v>
      </c>
      <c r="D649" s="131" t="s">
        <v>63</v>
      </c>
      <c r="E649" s="94">
        <v>43097</v>
      </c>
      <c r="F649" s="94">
        <v>3</v>
      </c>
    </row>
    <row r="650" spans="1:6" x14ac:dyDescent="0.2">
      <c r="A650" s="94" t="s">
        <v>90</v>
      </c>
      <c r="B650" s="94">
        <v>2001</v>
      </c>
      <c r="C650" s="95">
        <v>45827</v>
      </c>
      <c r="D650" s="131" t="s">
        <v>63</v>
      </c>
      <c r="E650" s="94">
        <v>563849005</v>
      </c>
      <c r="F650" s="94">
        <v>6</v>
      </c>
    </row>
    <row r="651" spans="1:6" x14ac:dyDescent="0.2">
      <c r="A651" s="94" t="s">
        <v>90</v>
      </c>
      <c r="B651" s="94">
        <v>2001</v>
      </c>
      <c r="C651" s="95">
        <v>45827</v>
      </c>
      <c r="D651" s="131" t="s">
        <v>63</v>
      </c>
      <c r="E651" s="94">
        <v>700055</v>
      </c>
      <c r="F651" s="94">
        <v>1</v>
      </c>
    </row>
    <row r="652" spans="1:6" x14ac:dyDescent="0.2">
      <c r="A652" s="94" t="s">
        <v>90</v>
      </c>
      <c r="B652" s="94">
        <v>2001</v>
      </c>
      <c r="C652" s="95">
        <v>45827</v>
      </c>
      <c r="D652" s="131" t="s">
        <v>63</v>
      </c>
      <c r="E652" s="94">
        <v>974363</v>
      </c>
      <c r="F652" s="94">
        <v>3</v>
      </c>
    </row>
    <row r="653" spans="1:6" x14ac:dyDescent="0.2">
      <c r="A653" s="94" t="s">
        <v>90</v>
      </c>
      <c r="B653" s="94">
        <v>2001</v>
      </c>
      <c r="C653" s="95">
        <v>45827</v>
      </c>
      <c r="D653" s="131" t="s">
        <v>63</v>
      </c>
      <c r="E653" s="94">
        <v>1037086</v>
      </c>
      <c r="F653" s="94">
        <v>3</v>
      </c>
    </row>
    <row r="654" spans="1:6" x14ac:dyDescent="0.2">
      <c r="A654" s="94" t="s">
        <v>90</v>
      </c>
      <c r="B654" s="94">
        <v>2001</v>
      </c>
      <c r="C654" s="95">
        <v>45827</v>
      </c>
      <c r="D654" s="131" t="s">
        <v>63</v>
      </c>
      <c r="E654" s="94">
        <v>17537</v>
      </c>
      <c r="F654" s="94">
        <v>6</v>
      </c>
    </row>
    <row r="655" spans="1:6" x14ac:dyDescent="0.2">
      <c r="A655" s="94" t="s">
        <v>90</v>
      </c>
      <c r="B655" s="94">
        <v>2001</v>
      </c>
      <c r="C655" s="95">
        <v>45827</v>
      </c>
      <c r="D655" s="131" t="s">
        <v>63</v>
      </c>
      <c r="E655" s="94">
        <v>549453</v>
      </c>
      <c r="F655" s="94">
        <v>3</v>
      </c>
    </row>
    <row r="656" spans="1:6" x14ac:dyDescent="0.2">
      <c r="A656" s="94" t="s">
        <v>90</v>
      </c>
      <c r="B656" s="94">
        <v>2001</v>
      </c>
      <c r="C656" s="95">
        <v>45827</v>
      </c>
      <c r="D656" s="131" t="s">
        <v>63</v>
      </c>
      <c r="E656" s="94">
        <v>720435</v>
      </c>
      <c r="F656" s="94">
        <v>13</v>
      </c>
    </row>
    <row r="657" spans="1:6" x14ac:dyDescent="0.2">
      <c r="A657" s="94" t="s">
        <v>90</v>
      </c>
      <c r="B657" s="94">
        <v>2001</v>
      </c>
      <c r="C657" s="95">
        <v>45827</v>
      </c>
      <c r="D657" s="131" t="s">
        <v>63</v>
      </c>
      <c r="E657" s="94">
        <v>768479</v>
      </c>
      <c r="F657" s="94">
        <v>4</v>
      </c>
    </row>
    <row r="658" spans="1:6" x14ac:dyDescent="0.2">
      <c r="A658" s="94" t="s">
        <v>90</v>
      </c>
      <c r="B658" s="94">
        <v>2001</v>
      </c>
      <c r="C658" s="95">
        <v>45827</v>
      </c>
      <c r="D658" s="131" t="s">
        <v>63</v>
      </c>
      <c r="E658" s="94">
        <v>779262</v>
      </c>
      <c r="F658" s="94">
        <v>2</v>
      </c>
    </row>
    <row r="659" spans="1:6" x14ac:dyDescent="0.2">
      <c r="A659" s="94" t="s">
        <v>90</v>
      </c>
      <c r="B659" s="94">
        <v>2001</v>
      </c>
      <c r="C659" s="95">
        <v>45827</v>
      </c>
      <c r="D659" s="131" t="s">
        <v>63</v>
      </c>
      <c r="E659" s="94">
        <v>902567</v>
      </c>
      <c r="F659" s="94">
        <v>3</v>
      </c>
    </row>
    <row r="660" spans="1:6" x14ac:dyDescent="0.2">
      <c r="A660" s="94" t="s">
        <v>90</v>
      </c>
      <c r="B660" s="94">
        <v>2001</v>
      </c>
      <c r="C660" s="95">
        <v>45827</v>
      </c>
      <c r="D660" s="131" t="s">
        <v>63</v>
      </c>
      <c r="E660" s="94">
        <v>181141</v>
      </c>
      <c r="F660" s="94">
        <v>1</v>
      </c>
    </row>
    <row r="661" spans="1:6" x14ac:dyDescent="0.2">
      <c r="A661" s="94" t="s">
        <v>90</v>
      </c>
      <c r="B661" s="94">
        <v>2001</v>
      </c>
      <c r="C661" s="95">
        <v>45827</v>
      </c>
      <c r="D661" s="131" t="s">
        <v>63</v>
      </c>
      <c r="E661" s="94">
        <v>215669005</v>
      </c>
      <c r="F661" s="94">
        <v>2</v>
      </c>
    </row>
    <row r="662" spans="1:6" x14ac:dyDescent="0.2">
      <c r="A662" s="94" t="s">
        <v>90</v>
      </c>
      <c r="B662" s="94">
        <v>2001</v>
      </c>
      <c r="C662" s="95">
        <v>45827</v>
      </c>
      <c r="D662" s="131" t="s">
        <v>63</v>
      </c>
      <c r="E662" s="94">
        <v>768067</v>
      </c>
      <c r="F662" s="94">
        <v>5</v>
      </c>
    </row>
    <row r="663" spans="1:6" x14ac:dyDescent="0.2">
      <c r="A663" s="94" t="s">
        <v>90</v>
      </c>
      <c r="B663" s="94">
        <v>2001</v>
      </c>
      <c r="C663" s="95">
        <v>45827</v>
      </c>
      <c r="D663" s="131" t="s">
        <v>63</v>
      </c>
      <c r="E663" s="94">
        <v>974362</v>
      </c>
      <c r="F663" s="94">
        <v>9</v>
      </c>
    </row>
    <row r="664" spans="1:6" x14ac:dyDescent="0.2">
      <c r="A664" s="94" t="s">
        <v>90</v>
      </c>
      <c r="B664" s="94">
        <v>2001</v>
      </c>
      <c r="C664" s="95">
        <v>45827</v>
      </c>
      <c r="D664" s="131" t="s">
        <v>63</v>
      </c>
      <c r="E664" s="94">
        <v>186267</v>
      </c>
      <c r="F664" s="94">
        <v>6</v>
      </c>
    </row>
    <row r="665" spans="1:6" x14ac:dyDescent="0.2">
      <c r="A665" s="94" t="s">
        <v>90</v>
      </c>
      <c r="B665" s="94">
        <v>2001</v>
      </c>
      <c r="C665" s="95">
        <v>45827</v>
      </c>
      <c r="D665" s="131" t="s">
        <v>63</v>
      </c>
      <c r="E665" s="94">
        <v>515991</v>
      </c>
      <c r="F665" s="94">
        <v>4</v>
      </c>
    </row>
    <row r="666" spans="1:6" x14ac:dyDescent="0.2">
      <c r="A666" s="94" t="s">
        <v>90</v>
      </c>
      <c r="B666" s="94">
        <v>2001</v>
      </c>
      <c r="C666" s="95">
        <v>45827</v>
      </c>
      <c r="D666" s="131" t="s">
        <v>63</v>
      </c>
      <c r="E666" s="94">
        <v>545905</v>
      </c>
      <c r="F666" s="94">
        <v>3</v>
      </c>
    </row>
    <row r="667" spans="1:6" x14ac:dyDescent="0.2">
      <c r="A667" s="94" t="s">
        <v>90</v>
      </c>
      <c r="B667" s="94">
        <v>2001</v>
      </c>
      <c r="C667" s="95">
        <v>45827</v>
      </c>
      <c r="D667" s="131" t="s">
        <v>63</v>
      </c>
      <c r="E667" s="94">
        <v>733539</v>
      </c>
      <c r="F667" s="94">
        <v>1</v>
      </c>
    </row>
    <row r="668" spans="1:6" x14ac:dyDescent="0.2">
      <c r="A668" s="94" t="s">
        <v>90</v>
      </c>
      <c r="B668" s="94">
        <v>2001</v>
      </c>
      <c r="C668" s="95">
        <v>45827</v>
      </c>
      <c r="D668" s="131" t="s">
        <v>63</v>
      </c>
      <c r="E668" s="94">
        <v>964925004</v>
      </c>
      <c r="F668" s="94">
        <v>6</v>
      </c>
    </row>
    <row r="669" spans="1:6" x14ac:dyDescent="0.2">
      <c r="A669" s="94" t="s">
        <v>90</v>
      </c>
      <c r="B669" s="94">
        <v>2001</v>
      </c>
      <c r="C669" s="95">
        <v>45827</v>
      </c>
      <c r="D669" s="131" t="s">
        <v>63</v>
      </c>
      <c r="E669" s="94">
        <v>1031100</v>
      </c>
      <c r="F669" s="94">
        <v>10</v>
      </c>
    </row>
    <row r="670" spans="1:6" x14ac:dyDescent="0.2">
      <c r="A670" s="94" t="s">
        <v>90</v>
      </c>
      <c r="B670" s="94">
        <v>2001</v>
      </c>
      <c r="C670" s="95">
        <v>45827</v>
      </c>
      <c r="D670" s="131" t="s">
        <v>63</v>
      </c>
      <c r="E670" s="94">
        <v>1032078</v>
      </c>
      <c r="F670" s="94">
        <v>9</v>
      </c>
    </row>
    <row r="671" spans="1:6" x14ac:dyDescent="0.2">
      <c r="A671" s="94" t="s">
        <v>90</v>
      </c>
      <c r="B671" s="94">
        <v>2001</v>
      </c>
      <c r="C671" s="95">
        <v>45827</v>
      </c>
      <c r="D671" s="131" t="s">
        <v>63</v>
      </c>
      <c r="E671" s="94">
        <v>3749</v>
      </c>
      <c r="F671" s="94">
        <v>9</v>
      </c>
    </row>
    <row r="672" spans="1:6" x14ac:dyDescent="0.2">
      <c r="A672" s="94" t="s">
        <v>90</v>
      </c>
      <c r="B672" s="94">
        <v>2001</v>
      </c>
      <c r="C672" s="95">
        <v>45827</v>
      </c>
      <c r="D672" s="131" t="s">
        <v>63</v>
      </c>
      <c r="E672" s="94">
        <v>563849006</v>
      </c>
      <c r="F672" s="94">
        <v>3</v>
      </c>
    </row>
    <row r="673" spans="1:6" x14ac:dyDescent="0.2">
      <c r="A673" s="94" t="s">
        <v>90</v>
      </c>
      <c r="B673" s="94">
        <v>2001</v>
      </c>
      <c r="C673" s="95">
        <v>45827</v>
      </c>
      <c r="D673" s="131" t="s">
        <v>63</v>
      </c>
      <c r="E673" s="94">
        <v>127641</v>
      </c>
      <c r="F673" s="94">
        <v>8</v>
      </c>
    </row>
    <row r="674" spans="1:6" x14ac:dyDescent="0.2">
      <c r="A674" s="94" t="s">
        <v>90</v>
      </c>
      <c r="B674" s="94">
        <v>2001</v>
      </c>
      <c r="C674" s="95">
        <v>45827</v>
      </c>
      <c r="D674" s="131" t="s">
        <v>63</v>
      </c>
      <c r="E674" s="94">
        <v>160567</v>
      </c>
      <c r="F674" s="94">
        <v>2</v>
      </c>
    </row>
    <row r="675" spans="1:6" x14ac:dyDescent="0.2">
      <c r="A675" s="94" t="s">
        <v>90</v>
      </c>
      <c r="B675" s="94">
        <v>2001</v>
      </c>
      <c r="C675" s="95">
        <v>45827</v>
      </c>
      <c r="D675" s="131" t="s">
        <v>63</v>
      </c>
      <c r="E675" s="94">
        <v>785240</v>
      </c>
      <c r="F675" s="94">
        <v>4</v>
      </c>
    </row>
    <row r="676" spans="1:6" x14ac:dyDescent="0.2">
      <c r="A676" s="94" t="s">
        <v>90</v>
      </c>
      <c r="B676" s="94">
        <v>2001</v>
      </c>
      <c r="C676" s="95">
        <v>45827</v>
      </c>
      <c r="D676" s="131" t="s">
        <v>63</v>
      </c>
      <c r="E676" s="94">
        <v>975717</v>
      </c>
      <c r="F676" s="94">
        <v>4</v>
      </c>
    </row>
    <row r="677" spans="1:6" x14ac:dyDescent="0.2">
      <c r="A677" s="94" t="s">
        <v>90</v>
      </c>
      <c r="B677" s="94">
        <v>2001</v>
      </c>
      <c r="C677" s="95">
        <v>45827</v>
      </c>
      <c r="D677" s="131" t="s">
        <v>63</v>
      </c>
      <c r="E677" s="94">
        <v>17498</v>
      </c>
      <c r="F677" s="94">
        <v>10</v>
      </c>
    </row>
    <row r="678" spans="1:6" x14ac:dyDescent="0.2">
      <c r="A678" s="94" t="s">
        <v>90</v>
      </c>
      <c r="B678" s="94">
        <v>2001</v>
      </c>
      <c r="C678" s="95">
        <v>45827</v>
      </c>
      <c r="D678" s="131" t="s">
        <v>63</v>
      </c>
      <c r="E678" s="94">
        <v>87339</v>
      </c>
      <c r="F678" s="94">
        <v>9</v>
      </c>
    </row>
    <row r="679" spans="1:6" x14ac:dyDescent="0.2">
      <c r="A679" s="94" t="s">
        <v>90</v>
      </c>
      <c r="B679" s="94">
        <v>2001</v>
      </c>
      <c r="C679" s="95">
        <v>45827</v>
      </c>
      <c r="D679" s="131" t="s">
        <v>63</v>
      </c>
      <c r="E679" s="94">
        <v>370849</v>
      </c>
      <c r="F679" s="94">
        <v>3</v>
      </c>
    </row>
    <row r="680" spans="1:6" x14ac:dyDescent="0.2">
      <c r="A680" s="94" t="s">
        <v>90</v>
      </c>
      <c r="B680" s="94">
        <v>2001</v>
      </c>
      <c r="C680" s="95">
        <v>45827</v>
      </c>
      <c r="D680" s="131" t="s">
        <v>63</v>
      </c>
      <c r="E680" s="94">
        <v>767778</v>
      </c>
      <c r="F680" s="94">
        <v>5</v>
      </c>
    </row>
    <row r="681" spans="1:6" x14ac:dyDescent="0.2">
      <c r="A681" s="94" t="s">
        <v>90</v>
      </c>
      <c r="B681" s="94">
        <v>2001</v>
      </c>
      <c r="C681" s="95">
        <v>45827</v>
      </c>
      <c r="D681" s="131" t="s">
        <v>63</v>
      </c>
      <c r="E681" s="94">
        <v>974368</v>
      </c>
      <c r="F681" s="94">
        <v>5</v>
      </c>
    </row>
    <row r="682" spans="1:6" x14ac:dyDescent="0.2">
      <c r="A682" s="94" t="s">
        <v>90</v>
      </c>
      <c r="B682" s="94">
        <v>2001</v>
      </c>
      <c r="C682" s="95">
        <v>45827</v>
      </c>
      <c r="D682" s="131" t="s">
        <v>63</v>
      </c>
      <c r="E682" s="94">
        <v>997985</v>
      </c>
      <c r="F682" s="94">
        <v>4</v>
      </c>
    </row>
    <row r="683" spans="1:6" x14ac:dyDescent="0.2">
      <c r="A683" s="94" t="s">
        <v>90</v>
      </c>
      <c r="B683" s="94">
        <v>2001</v>
      </c>
      <c r="C683" s="95">
        <v>45827</v>
      </c>
      <c r="D683" s="131" t="s">
        <v>63</v>
      </c>
      <c r="E683" s="94">
        <v>1023467</v>
      </c>
      <c r="F683" s="94">
        <v>9</v>
      </c>
    </row>
    <row r="684" spans="1:6" x14ac:dyDescent="0.2">
      <c r="A684" s="94" t="s">
        <v>90</v>
      </c>
      <c r="B684" s="94">
        <v>2001</v>
      </c>
      <c r="C684" s="95">
        <v>45827</v>
      </c>
      <c r="D684" s="131" t="s">
        <v>63</v>
      </c>
      <c r="E684" s="94">
        <v>201727</v>
      </c>
      <c r="F684" s="94">
        <v>4</v>
      </c>
    </row>
    <row r="685" spans="1:6" x14ac:dyDescent="0.2">
      <c r="A685" s="94" t="s">
        <v>90</v>
      </c>
      <c r="B685" s="94">
        <v>2001</v>
      </c>
      <c r="C685" s="95">
        <v>45827</v>
      </c>
      <c r="D685" s="131" t="s">
        <v>63</v>
      </c>
      <c r="E685" s="94">
        <v>768743005</v>
      </c>
      <c r="F685" s="94">
        <v>1</v>
      </c>
    </row>
    <row r="686" spans="1:6" x14ac:dyDescent="0.2">
      <c r="A686" s="94" t="s">
        <v>90</v>
      </c>
      <c r="B686" s="94">
        <v>2001</v>
      </c>
      <c r="C686" s="95">
        <v>45827</v>
      </c>
      <c r="D686" s="131" t="s">
        <v>63</v>
      </c>
      <c r="E686" s="94">
        <v>952079006</v>
      </c>
      <c r="F686" s="94">
        <v>2</v>
      </c>
    </row>
    <row r="687" spans="1:6" x14ac:dyDescent="0.2">
      <c r="A687" s="94" t="s">
        <v>90</v>
      </c>
      <c r="B687" s="94">
        <v>2001</v>
      </c>
      <c r="C687" s="95">
        <v>45827</v>
      </c>
      <c r="D687" s="131" t="s">
        <v>63</v>
      </c>
      <c r="E687" s="94">
        <v>252915</v>
      </c>
      <c r="F687" s="94">
        <v>9</v>
      </c>
    </row>
    <row r="688" spans="1:6" x14ac:dyDescent="0.2">
      <c r="A688" s="94" t="s">
        <v>90</v>
      </c>
      <c r="B688" s="94">
        <v>2001</v>
      </c>
      <c r="C688" s="95">
        <v>45827</v>
      </c>
      <c r="D688" s="131" t="s">
        <v>63</v>
      </c>
      <c r="E688" s="94">
        <v>407903</v>
      </c>
      <c r="F688" s="94">
        <v>2</v>
      </c>
    </row>
    <row r="689" spans="1:6" x14ac:dyDescent="0.2">
      <c r="A689" s="94" t="s">
        <v>90</v>
      </c>
      <c r="B689" s="94">
        <v>2001</v>
      </c>
      <c r="C689" s="95">
        <v>45827</v>
      </c>
      <c r="D689" s="131" t="s">
        <v>63</v>
      </c>
      <c r="E689" s="94">
        <v>916696</v>
      </c>
      <c r="F689" s="94">
        <v>3</v>
      </c>
    </row>
    <row r="690" spans="1:6" x14ac:dyDescent="0.2">
      <c r="A690" s="94" t="s">
        <v>90</v>
      </c>
      <c r="B690" s="94">
        <v>2001</v>
      </c>
      <c r="C690" s="95">
        <v>45827</v>
      </c>
      <c r="D690" s="131" t="s">
        <v>63</v>
      </c>
      <c r="E690" s="94">
        <v>733537005</v>
      </c>
      <c r="F690" s="94">
        <v>1</v>
      </c>
    </row>
    <row r="691" spans="1:6" x14ac:dyDescent="0.2">
      <c r="A691" s="94" t="s">
        <v>90</v>
      </c>
      <c r="B691" s="94">
        <v>2001</v>
      </c>
      <c r="C691" s="95">
        <v>45827</v>
      </c>
      <c r="D691" s="131" t="s">
        <v>63</v>
      </c>
      <c r="E691" s="94">
        <v>768744004</v>
      </c>
      <c r="F691" s="94">
        <v>4</v>
      </c>
    </row>
    <row r="692" spans="1:6" x14ac:dyDescent="0.2">
      <c r="A692" s="94" t="s">
        <v>90</v>
      </c>
      <c r="B692" s="94">
        <v>2001</v>
      </c>
      <c r="C692" s="95">
        <v>45827</v>
      </c>
      <c r="D692" s="131" t="s">
        <v>63</v>
      </c>
      <c r="E692" s="94">
        <v>532159</v>
      </c>
      <c r="F692" s="94">
        <v>4</v>
      </c>
    </row>
    <row r="693" spans="1:6" x14ac:dyDescent="0.2">
      <c r="A693" s="94" t="s">
        <v>90</v>
      </c>
      <c r="B693" s="94">
        <v>2001</v>
      </c>
      <c r="C693" s="95">
        <v>45827</v>
      </c>
      <c r="D693" s="131" t="s">
        <v>63</v>
      </c>
      <c r="E693" s="94">
        <v>76765</v>
      </c>
      <c r="F693" s="94">
        <v>8</v>
      </c>
    </row>
    <row r="694" spans="1:6" x14ac:dyDescent="0.2">
      <c r="A694" s="94" t="s">
        <v>90</v>
      </c>
      <c r="B694" s="94">
        <v>2001</v>
      </c>
      <c r="C694" s="95">
        <v>45827</v>
      </c>
      <c r="D694" s="131" t="s">
        <v>63</v>
      </c>
      <c r="E694" s="94">
        <v>768654</v>
      </c>
      <c r="F694" s="94">
        <v>3</v>
      </c>
    </row>
    <row r="695" spans="1:6" x14ac:dyDescent="0.2">
      <c r="A695" s="94" t="s">
        <v>90</v>
      </c>
      <c r="B695" s="94">
        <v>2001</v>
      </c>
      <c r="C695" s="95">
        <v>45827</v>
      </c>
      <c r="D695" s="131" t="s">
        <v>63</v>
      </c>
      <c r="E695" s="94">
        <v>19624</v>
      </c>
      <c r="F695" s="94">
        <v>3</v>
      </c>
    </row>
    <row r="696" spans="1:6" x14ac:dyDescent="0.2">
      <c r="A696" s="94" t="s">
        <v>90</v>
      </c>
      <c r="B696" s="94">
        <v>2001</v>
      </c>
      <c r="C696" s="95">
        <v>45827</v>
      </c>
      <c r="D696" s="131" t="s">
        <v>63</v>
      </c>
      <c r="E696" s="94">
        <v>929130006</v>
      </c>
      <c r="F696" s="94">
        <v>5</v>
      </c>
    </row>
    <row r="697" spans="1:6" x14ac:dyDescent="0.2">
      <c r="A697" s="94" t="s">
        <v>90</v>
      </c>
      <c r="B697" s="94">
        <v>2001</v>
      </c>
      <c r="C697" s="95">
        <v>45827</v>
      </c>
      <c r="D697" s="131" t="s">
        <v>63</v>
      </c>
      <c r="E697" s="94">
        <v>549449</v>
      </c>
      <c r="F697" s="94">
        <v>2</v>
      </c>
    </row>
    <row r="698" spans="1:6" x14ac:dyDescent="0.2">
      <c r="A698" s="94" t="s">
        <v>90</v>
      </c>
      <c r="B698" s="94">
        <v>2001</v>
      </c>
      <c r="C698" s="95">
        <v>45827</v>
      </c>
      <c r="D698" s="131" t="s">
        <v>63</v>
      </c>
      <c r="E698" s="94">
        <v>960983</v>
      </c>
      <c r="F698" s="94">
        <v>2</v>
      </c>
    </row>
    <row r="699" spans="1:6" x14ac:dyDescent="0.2">
      <c r="A699" s="94" t="s">
        <v>90</v>
      </c>
      <c r="B699" s="94">
        <v>2001</v>
      </c>
      <c r="C699" s="95">
        <v>45827</v>
      </c>
      <c r="D699" s="131" t="s">
        <v>63</v>
      </c>
      <c r="E699" s="94">
        <v>1011368</v>
      </c>
      <c r="F699" s="94">
        <v>7</v>
      </c>
    </row>
    <row r="700" spans="1:6" x14ac:dyDescent="0.2">
      <c r="A700" s="94" t="s">
        <v>90</v>
      </c>
      <c r="B700" s="94">
        <v>2001</v>
      </c>
      <c r="C700" s="95">
        <v>45827</v>
      </c>
      <c r="D700" s="131" t="s">
        <v>63</v>
      </c>
      <c r="E700" s="94">
        <v>252916</v>
      </c>
      <c r="F700" s="94">
        <v>1</v>
      </c>
    </row>
    <row r="701" spans="1:6" x14ac:dyDescent="0.2">
      <c r="A701" s="94" t="s">
        <v>90</v>
      </c>
      <c r="B701" s="94">
        <v>2001</v>
      </c>
      <c r="C701" s="95">
        <v>45827</v>
      </c>
      <c r="D701" s="131" t="s">
        <v>63</v>
      </c>
      <c r="E701" s="94">
        <v>952985</v>
      </c>
      <c r="F701" s="94">
        <v>5</v>
      </c>
    </row>
    <row r="702" spans="1:6" x14ac:dyDescent="0.2">
      <c r="A702" s="94" t="s">
        <v>90</v>
      </c>
      <c r="B702" s="94">
        <v>2001</v>
      </c>
      <c r="C702" s="95">
        <v>45827</v>
      </c>
      <c r="D702" s="131" t="s">
        <v>63</v>
      </c>
      <c r="E702" s="94">
        <v>965504</v>
      </c>
      <c r="F702" s="94">
        <v>8</v>
      </c>
    </row>
    <row r="703" spans="1:6" x14ac:dyDescent="0.2">
      <c r="A703" s="94" t="s">
        <v>90</v>
      </c>
      <c r="B703" s="94">
        <v>2001</v>
      </c>
      <c r="C703" s="95">
        <v>45827</v>
      </c>
      <c r="D703" s="131" t="s">
        <v>63</v>
      </c>
      <c r="E703" s="94">
        <v>956390006</v>
      </c>
      <c r="F703" s="94">
        <v>2</v>
      </c>
    </row>
    <row r="704" spans="1:6" x14ac:dyDescent="0.2">
      <c r="A704" s="94" t="s">
        <v>90</v>
      </c>
      <c r="B704" s="94">
        <v>2001</v>
      </c>
      <c r="C704" s="95">
        <v>45827</v>
      </c>
      <c r="D704" s="131" t="s">
        <v>63</v>
      </c>
      <c r="E704" s="94">
        <v>76806</v>
      </c>
      <c r="F704" s="94">
        <v>8</v>
      </c>
    </row>
    <row r="705" spans="1:6" x14ac:dyDescent="0.2">
      <c r="A705" s="94" t="s">
        <v>90</v>
      </c>
      <c r="B705" s="94">
        <v>2001</v>
      </c>
      <c r="C705" s="95">
        <v>45827</v>
      </c>
      <c r="D705" s="131" t="s">
        <v>63</v>
      </c>
      <c r="E705" s="94">
        <v>768390005</v>
      </c>
      <c r="F705" s="94">
        <v>6</v>
      </c>
    </row>
    <row r="706" spans="1:6" x14ac:dyDescent="0.2">
      <c r="A706" s="94" t="s">
        <v>90</v>
      </c>
      <c r="B706" s="94">
        <v>2001</v>
      </c>
      <c r="C706" s="95">
        <v>45827</v>
      </c>
      <c r="D706" s="131" t="s">
        <v>63</v>
      </c>
      <c r="E706" s="94">
        <v>733535005</v>
      </c>
      <c r="F706" s="94">
        <v>3</v>
      </c>
    </row>
    <row r="707" spans="1:6" x14ac:dyDescent="0.2">
      <c r="A707" s="94" t="s">
        <v>90</v>
      </c>
      <c r="B707" s="94">
        <v>2001</v>
      </c>
      <c r="C707" s="95">
        <v>45827</v>
      </c>
      <c r="D707" s="131" t="s">
        <v>63</v>
      </c>
      <c r="E707" s="94">
        <v>457966</v>
      </c>
      <c r="F707" s="94">
        <v>1</v>
      </c>
    </row>
    <row r="708" spans="1:6" x14ac:dyDescent="0.2">
      <c r="A708" s="94" t="s">
        <v>90</v>
      </c>
      <c r="B708" s="94">
        <v>2001</v>
      </c>
      <c r="C708" s="95">
        <v>45827</v>
      </c>
      <c r="D708" s="131" t="s">
        <v>63</v>
      </c>
      <c r="E708" s="94">
        <v>973326</v>
      </c>
      <c r="F708" s="94">
        <v>4</v>
      </c>
    </row>
    <row r="709" spans="1:6" x14ac:dyDescent="0.2">
      <c r="A709" s="94" t="s">
        <v>90</v>
      </c>
      <c r="B709" s="94">
        <v>2001</v>
      </c>
      <c r="C709" s="95">
        <v>45827</v>
      </c>
      <c r="D709" s="131" t="s">
        <v>63</v>
      </c>
      <c r="E709" s="94">
        <v>209788</v>
      </c>
      <c r="F709" s="94">
        <v>3</v>
      </c>
    </row>
    <row r="710" spans="1:6" x14ac:dyDescent="0.2">
      <c r="A710" s="94" t="s">
        <v>90</v>
      </c>
      <c r="B710" s="94">
        <v>2001</v>
      </c>
      <c r="C710" s="95">
        <v>45827</v>
      </c>
      <c r="D710" s="131" t="s">
        <v>63</v>
      </c>
      <c r="E710" s="94">
        <v>916701</v>
      </c>
      <c r="F710" s="94">
        <v>1</v>
      </c>
    </row>
    <row r="711" spans="1:6" x14ac:dyDescent="0.2">
      <c r="A711" s="94" t="s">
        <v>90</v>
      </c>
      <c r="B711" s="94">
        <v>2001</v>
      </c>
      <c r="C711" s="95">
        <v>45827</v>
      </c>
      <c r="D711" s="131" t="s">
        <v>63</v>
      </c>
      <c r="E711" s="94">
        <v>1027533</v>
      </c>
      <c r="F711" s="94">
        <v>4</v>
      </c>
    </row>
    <row r="712" spans="1:6" x14ac:dyDescent="0.2">
      <c r="A712" s="94" t="s">
        <v>90</v>
      </c>
      <c r="B712" s="94">
        <v>2001</v>
      </c>
      <c r="C712" s="95">
        <v>45827</v>
      </c>
      <c r="D712" s="131" t="s">
        <v>63</v>
      </c>
      <c r="E712" s="94">
        <v>457140</v>
      </c>
      <c r="F712" s="94">
        <v>4</v>
      </c>
    </row>
    <row r="713" spans="1:6" x14ac:dyDescent="0.2">
      <c r="A713" s="94" t="s">
        <v>90</v>
      </c>
      <c r="B713" s="94">
        <v>2001</v>
      </c>
      <c r="C713" s="95">
        <v>45827</v>
      </c>
      <c r="D713" s="131" t="s">
        <v>63</v>
      </c>
      <c r="E713" s="94">
        <v>1028351</v>
      </c>
      <c r="F713" s="94">
        <v>84</v>
      </c>
    </row>
    <row r="714" spans="1:6" x14ac:dyDescent="0.2">
      <c r="A714" s="94" t="s">
        <v>90</v>
      </c>
      <c r="B714" s="94">
        <v>2001</v>
      </c>
      <c r="C714" s="95">
        <v>45827</v>
      </c>
      <c r="D714" s="131" t="s">
        <v>63</v>
      </c>
      <c r="E714" s="94">
        <v>989051</v>
      </c>
      <c r="F714" s="94">
        <v>3901</v>
      </c>
    </row>
    <row r="715" spans="1:6" x14ac:dyDescent="0.2">
      <c r="A715" s="94" t="s">
        <v>90</v>
      </c>
      <c r="B715" s="94">
        <v>9995</v>
      </c>
      <c r="C715" s="95">
        <v>45827</v>
      </c>
      <c r="D715" s="131" t="s">
        <v>63</v>
      </c>
      <c r="E715" s="94">
        <v>203744</v>
      </c>
      <c r="F715" s="94">
        <v>2</v>
      </c>
    </row>
    <row r="716" spans="1:6" x14ac:dyDescent="0.2">
      <c r="A716" s="94" t="s">
        <v>90</v>
      </c>
      <c r="B716" s="94">
        <v>9995</v>
      </c>
      <c r="C716" s="95">
        <v>45827</v>
      </c>
      <c r="D716" s="131" t="s">
        <v>63</v>
      </c>
      <c r="E716" s="94">
        <v>735373002</v>
      </c>
      <c r="F716" s="94">
        <v>1</v>
      </c>
    </row>
    <row r="717" spans="1:6" x14ac:dyDescent="0.2">
      <c r="A717" s="94" t="s">
        <v>90</v>
      </c>
      <c r="B717" s="94">
        <v>9995</v>
      </c>
      <c r="C717" s="95">
        <v>45827</v>
      </c>
      <c r="D717" s="131" t="s">
        <v>63</v>
      </c>
      <c r="E717" s="94">
        <v>735373003</v>
      </c>
      <c r="F717" s="94">
        <v>1</v>
      </c>
    </row>
    <row r="718" spans="1:6" x14ac:dyDescent="0.2">
      <c r="A718" s="94" t="s">
        <v>90</v>
      </c>
      <c r="B718" s="94">
        <v>9995</v>
      </c>
      <c r="C718" s="95">
        <v>45827</v>
      </c>
      <c r="D718" s="131" t="s">
        <v>63</v>
      </c>
      <c r="E718" s="94">
        <v>1025985</v>
      </c>
      <c r="F718" s="94">
        <v>1</v>
      </c>
    </row>
    <row r="719" spans="1:6" x14ac:dyDescent="0.2">
      <c r="A719" s="94" t="s">
        <v>90</v>
      </c>
      <c r="B719" s="94">
        <v>9995</v>
      </c>
      <c r="C719" s="95">
        <v>45827</v>
      </c>
      <c r="D719" s="131" t="s">
        <v>63</v>
      </c>
      <c r="E719" s="94">
        <v>1033634</v>
      </c>
      <c r="F719" s="94">
        <v>1</v>
      </c>
    </row>
    <row r="720" spans="1:6" x14ac:dyDescent="0.2">
      <c r="A720" s="94" t="s">
        <v>90</v>
      </c>
      <c r="B720" s="94">
        <v>9995</v>
      </c>
      <c r="C720" s="95">
        <v>45827</v>
      </c>
      <c r="D720" s="131" t="s">
        <v>63</v>
      </c>
      <c r="E720" s="94">
        <v>227919</v>
      </c>
      <c r="F720" s="94">
        <v>1</v>
      </c>
    </row>
    <row r="721" spans="1:6" x14ac:dyDescent="0.2">
      <c r="A721" s="94" t="s">
        <v>90</v>
      </c>
      <c r="B721" s="94">
        <v>9995</v>
      </c>
      <c r="C721" s="95">
        <v>45827</v>
      </c>
      <c r="D721" s="131" t="s">
        <v>63</v>
      </c>
      <c r="E721" s="94">
        <v>228076</v>
      </c>
      <c r="F721" s="94">
        <v>6</v>
      </c>
    </row>
    <row r="722" spans="1:6" x14ac:dyDescent="0.2">
      <c r="A722" s="94" t="s">
        <v>90</v>
      </c>
      <c r="B722" s="94">
        <v>9995</v>
      </c>
      <c r="C722" s="95">
        <v>45827</v>
      </c>
      <c r="D722" s="131" t="s">
        <v>63</v>
      </c>
      <c r="E722" s="94">
        <v>3287</v>
      </c>
      <c r="F722" s="94">
        <v>6</v>
      </c>
    </row>
    <row r="723" spans="1:6" x14ac:dyDescent="0.2">
      <c r="A723" s="94" t="s">
        <v>90</v>
      </c>
      <c r="B723" s="94">
        <v>9995</v>
      </c>
      <c r="C723" s="95">
        <v>45827</v>
      </c>
      <c r="D723" s="131" t="s">
        <v>63</v>
      </c>
      <c r="E723" s="94">
        <v>376554</v>
      </c>
      <c r="F723" s="94">
        <v>1</v>
      </c>
    </row>
    <row r="724" spans="1:6" x14ac:dyDescent="0.2">
      <c r="A724" s="94" t="s">
        <v>90</v>
      </c>
      <c r="B724" s="94">
        <v>9995</v>
      </c>
      <c r="C724" s="95">
        <v>45827</v>
      </c>
      <c r="D724" s="131" t="s">
        <v>63</v>
      </c>
      <c r="E724" s="94">
        <v>531773</v>
      </c>
      <c r="F724" s="94">
        <v>1</v>
      </c>
    </row>
    <row r="725" spans="1:6" x14ac:dyDescent="0.2">
      <c r="A725" s="94" t="s">
        <v>90</v>
      </c>
      <c r="B725" s="94">
        <v>9995</v>
      </c>
      <c r="C725" s="95">
        <v>45827</v>
      </c>
      <c r="D725" s="131" t="s">
        <v>63</v>
      </c>
      <c r="E725" s="94">
        <v>560744002</v>
      </c>
      <c r="F725" s="94">
        <v>1</v>
      </c>
    </row>
    <row r="726" spans="1:6" x14ac:dyDescent="0.2">
      <c r="A726" s="94" t="s">
        <v>90</v>
      </c>
      <c r="B726" s="94">
        <v>9995</v>
      </c>
      <c r="C726" s="95">
        <v>45827</v>
      </c>
      <c r="D726" s="131" t="s">
        <v>63</v>
      </c>
      <c r="E726" s="94">
        <v>574668</v>
      </c>
      <c r="F726" s="94">
        <v>1</v>
      </c>
    </row>
    <row r="727" spans="1:6" x14ac:dyDescent="0.2">
      <c r="A727" s="94" t="s">
        <v>90</v>
      </c>
      <c r="B727" s="94">
        <v>9995</v>
      </c>
      <c r="C727" s="95">
        <v>45827</v>
      </c>
      <c r="D727" s="131" t="s">
        <v>63</v>
      </c>
      <c r="E727" s="94">
        <v>82823</v>
      </c>
      <c r="F727" s="94">
        <v>11</v>
      </c>
    </row>
    <row r="728" spans="1:6" x14ac:dyDescent="0.2">
      <c r="A728" s="94" t="s">
        <v>90</v>
      </c>
      <c r="B728" s="94">
        <v>9995</v>
      </c>
      <c r="C728" s="95">
        <v>45827</v>
      </c>
      <c r="D728" s="131" t="s">
        <v>63</v>
      </c>
      <c r="E728" s="94">
        <v>959870</v>
      </c>
      <c r="F728" s="94">
        <v>6</v>
      </c>
    </row>
    <row r="729" spans="1:6" x14ac:dyDescent="0.2">
      <c r="A729" s="94" t="s">
        <v>90</v>
      </c>
      <c r="B729" s="94">
        <v>9995</v>
      </c>
      <c r="C729" s="95">
        <v>45827</v>
      </c>
      <c r="D729" s="131" t="s">
        <v>63</v>
      </c>
      <c r="E729" s="94">
        <v>962268</v>
      </c>
      <c r="F729" s="94">
        <v>1</v>
      </c>
    </row>
    <row r="730" spans="1:6" x14ac:dyDescent="0.2">
      <c r="A730" s="94" t="s">
        <v>90</v>
      </c>
      <c r="B730" s="94">
        <v>9995</v>
      </c>
      <c r="C730" s="95">
        <v>45827</v>
      </c>
      <c r="D730" s="131" t="s">
        <v>63</v>
      </c>
      <c r="E730" s="94">
        <v>98704</v>
      </c>
      <c r="F730" s="94">
        <v>1</v>
      </c>
    </row>
    <row r="731" spans="1:6" x14ac:dyDescent="0.2">
      <c r="A731" s="94" t="s">
        <v>90</v>
      </c>
      <c r="B731" s="94">
        <v>9995</v>
      </c>
      <c r="C731" s="95">
        <v>45827</v>
      </c>
      <c r="D731" s="131" t="s">
        <v>63</v>
      </c>
      <c r="E731" s="94">
        <v>203745</v>
      </c>
      <c r="F731" s="94">
        <v>2</v>
      </c>
    </row>
    <row r="732" spans="1:6" x14ac:dyDescent="0.2">
      <c r="A732" s="94" t="s">
        <v>90</v>
      </c>
      <c r="B732" s="94">
        <v>9995</v>
      </c>
      <c r="C732" s="95">
        <v>45827</v>
      </c>
      <c r="D732" s="131" t="s">
        <v>63</v>
      </c>
      <c r="E732" s="94">
        <v>1025986</v>
      </c>
      <c r="F732" s="94">
        <v>1</v>
      </c>
    </row>
    <row r="733" spans="1:6" x14ac:dyDescent="0.2">
      <c r="A733" s="94" t="s">
        <v>90</v>
      </c>
      <c r="B733" s="94">
        <v>9995</v>
      </c>
      <c r="C733" s="95">
        <v>45827</v>
      </c>
      <c r="D733" s="131" t="s">
        <v>63</v>
      </c>
      <c r="E733" s="94">
        <v>1033635</v>
      </c>
      <c r="F733" s="94">
        <v>1</v>
      </c>
    </row>
    <row r="734" spans="1:6" x14ac:dyDescent="0.2">
      <c r="A734" s="94" t="s">
        <v>90</v>
      </c>
      <c r="B734" s="94">
        <v>9995</v>
      </c>
      <c r="C734" s="95">
        <v>45827</v>
      </c>
      <c r="D734" s="131" t="s">
        <v>63</v>
      </c>
      <c r="E734" s="94">
        <v>227920</v>
      </c>
      <c r="F734" s="94">
        <v>1</v>
      </c>
    </row>
    <row r="735" spans="1:6" x14ac:dyDescent="0.2">
      <c r="A735" s="94" t="s">
        <v>90</v>
      </c>
      <c r="B735" s="94">
        <v>9995</v>
      </c>
      <c r="C735" s="95">
        <v>45827</v>
      </c>
      <c r="D735" s="131" t="s">
        <v>63</v>
      </c>
      <c r="E735" s="94">
        <v>228077</v>
      </c>
      <c r="F735" s="94">
        <v>6</v>
      </c>
    </row>
    <row r="736" spans="1:6" x14ac:dyDescent="0.2">
      <c r="A736" s="94" t="s">
        <v>90</v>
      </c>
      <c r="B736" s="94">
        <v>9995</v>
      </c>
      <c r="C736" s="95">
        <v>45827</v>
      </c>
      <c r="D736" s="131" t="s">
        <v>63</v>
      </c>
      <c r="E736" s="94">
        <v>3288</v>
      </c>
      <c r="F736" s="94">
        <v>6</v>
      </c>
    </row>
    <row r="737" spans="1:6" x14ac:dyDescent="0.2">
      <c r="A737" s="94" t="s">
        <v>90</v>
      </c>
      <c r="B737" s="94">
        <v>9995</v>
      </c>
      <c r="C737" s="95">
        <v>45827</v>
      </c>
      <c r="D737" s="131" t="s">
        <v>63</v>
      </c>
      <c r="E737" s="94">
        <v>376555</v>
      </c>
      <c r="F737" s="94">
        <v>1</v>
      </c>
    </row>
    <row r="738" spans="1:6" x14ac:dyDescent="0.2">
      <c r="A738" s="94" t="s">
        <v>90</v>
      </c>
      <c r="B738" s="94">
        <v>9995</v>
      </c>
      <c r="C738" s="95">
        <v>45827</v>
      </c>
      <c r="D738" s="131" t="s">
        <v>63</v>
      </c>
      <c r="E738" s="94">
        <v>531774</v>
      </c>
      <c r="F738" s="94">
        <v>1</v>
      </c>
    </row>
    <row r="739" spans="1:6" x14ac:dyDescent="0.2">
      <c r="A739" s="94" t="s">
        <v>90</v>
      </c>
      <c r="B739" s="94">
        <v>9995</v>
      </c>
      <c r="C739" s="95">
        <v>45827</v>
      </c>
      <c r="D739" s="131" t="s">
        <v>63</v>
      </c>
      <c r="E739" s="94">
        <v>560744003</v>
      </c>
      <c r="F739" s="94">
        <v>1</v>
      </c>
    </row>
    <row r="740" spans="1:6" x14ac:dyDescent="0.2">
      <c r="A740" s="94" t="s">
        <v>90</v>
      </c>
      <c r="B740" s="94">
        <v>9995</v>
      </c>
      <c r="C740" s="95">
        <v>45827</v>
      </c>
      <c r="D740" s="131" t="s">
        <v>63</v>
      </c>
      <c r="E740" s="94">
        <v>574669</v>
      </c>
      <c r="F740" s="94">
        <v>1</v>
      </c>
    </row>
    <row r="741" spans="1:6" x14ac:dyDescent="0.2">
      <c r="A741" s="94" t="s">
        <v>90</v>
      </c>
      <c r="B741" s="94">
        <v>9995</v>
      </c>
      <c r="C741" s="95">
        <v>45827</v>
      </c>
      <c r="D741" s="131" t="s">
        <v>63</v>
      </c>
      <c r="E741" s="94">
        <v>82824</v>
      </c>
      <c r="F741" s="94">
        <v>11</v>
      </c>
    </row>
    <row r="742" spans="1:6" x14ac:dyDescent="0.2">
      <c r="A742" s="94" t="s">
        <v>90</v>
      </c>
      <c r="B742" s="94">
        <v>9995</v>
      </c>
      <c r="C742" s="95">
        <v>45827</v>
      </c>
      <c r="D742" s="131" t="s">
        <v>63</v>
      </c>
      <c r="E742" s="94">
        <v>959871</v>
      </c>
      <c r="F742" s="94">
        <v>6</v>
      </c>
    </row>
    <row r="743" spans="1:6" x14ac:dyDescent="0.2">
      <c r="A743" s="94" t="s">
        <v>90</v>
      </c>
      <c r="B743" s="94">
        <v>9995</v>
      </c>
      <c r="C743" s="95">
        <v>45827</v>
      </c>
      <c r="D743" s="131" t="s">
        <v>63</v>
      </c>
      <c r="E743" s="94">
        <v>962269</v>
      </c>
      <c r="F743" s="94">
        <v>1</v>
      </c>
    </row>
    <row r="744" spans="1:6" x14ac:dyDescent="0.2">
      <c r="A744" s="94" t="s">
        <v>90</v>
      </c>
      <c r="B744" s="94">
        <v>9995</v>
      </c>
      <c r="C744" s="95">
        <v>45827</v>
      </c>
      <c r="D744" s="131" t="s">
        <v>63</v>
      </c>
      <c r="E744" s="94">
        <v>98705</v>
      </c>
      <c r="F744" s="94">
        <v>1</v>
      </c>
    </row>
    <row r="745" spans="1:6" x14ac:dyDescent="0.2">
      <c r="A745" s="94" t="s">
        <v>90</v>
      </c>
      <c r="B745" s="94">
        <v>9995</v>
      </c>
      <c r="C745" s="95">
        <v>45827</v>
      </c>
      <c r="D745" s="131" t="s">
        <v>63</v>
      </c>
      <c r="E745" s="94">
        <v>203747</v>
      </c>
      <c r="F745" s="94">
        <v>2</v>
      </c>
    </row>
    <row r="746" spans="1:6" x14ac:dyDescent="0.2">
      <c r="A746" s="94" t="s">
        <v>90</v>
      </c>
      <c r="B746" s="94">
        <v>9995</v>
      </c>
      <c r="C746" s="95">
        <v>45827</v>
      </c>
      <c r="D746" s="131" t="s">
        <v>63</v>
      </c>
      <c r="E746" s="94">
        <v>735373005</v>
      </c>
      <c r="F746" s="94">
        <v>1</v>
      </c>
    </row>
    <row r="747" spans="1:6" x14ac:dyDescent="0.2">
      <c r="A747" s="94" t="s">
        <v>90</v>
      </c>
      <c r="B747" s="94">
        <v>9995</v>
      </c>
      <c r="C747" s="95">
        <v>45827</v>
      </c>
      <c r="D747" s="131" t="s">
        <v>63</v>
      </c>
      <c r="E747" s="94">
        <v>1025988</v>
      </c>
      <c r="F747" s="94">
        <v>1</v>
      </c>
    </row>
    <row r="748" spans="1:6" x14ac:dyDescent="0.2">
      <c r="A748" s="94" t="s">
        <v>90</v>
      </c>
      <c r="B748" s="94">
        <v>9995</v>
      </c>
      <c r="C748" s="95">
        <v>45827</v>
      </c>
      <c r="D748" s="131" t="s">
        <v>63</v>
      </c>
      <c r="E748" s="94">
        <v>1033637</v>
      </c>
      <c r="F748" s="94">
        <v>1</v>
      </c>
    </row>
    <row r="749" spans="1:6" x14ac:dyDescent="0.2">
      <c r="A749" s="94" t="s">
        <v>90</v>
      </c>
      <c r="B749" s="94">
        <v>9995</v>
      </c>
      <c r="C749" s="95">
        <v>45827</v>
      </c>
      <c r="D749" s="131" t="s">
        <v>63</v>
      </c>
      <c r="E749" s="94">
        <v>227922</v>
      </c>
      <c r="F749" s="94">
        <v>1</v>
      </c>
    </row>
    <row r="750" spans="1:6" x14ac:dyDescent="0.2">
      <c r="A750" s="94" t="s">
        <v>90</v>
      </c>
      <c r="B750" s="94">
        <v>9995</v>
      </c>
      <c r="C750" s="95">
        <v>45827</v>
      </c>
      <c r="D750" s="131" t="s">
        <v>63</v>
      </c>
      <c r="E750" s="94">
        <v>228079</v>
      </c>
      <c r="F750" s="94">
        <v>6</v>
      </c>
    </row>
    <row r="751" spans="1:6" x14ac:dyDescent="0.2">
      <c r="A751" s="94" t="s">
        <v>90</v>
      </c>
      <c r="B751" s="94">
        <v>9995</v>
      </c>
      <c r="C751" s="95">
        <v>45827</v>
      </c>
      <c r="D751" s="131" t="s">
        <v>63</v>
      </c>
      <c r="E751" s="94">
        <v>3290</v>
      </c>
      <c r="F751" s="94">
        <v>6</v>
      </c>
    </row>
    <row r="752" spans="1:6" x14ac:dyDescent="0.2">
      <c r="A752" s="94" t="s">
        <v>90</v>
      </c>
      <c r="B752" s="94">
        <v>9995</v>
      </c>
      <c r="C752" s="95">
        <v>45827</v>
      </c>
      <c r="D752" s="131" t="s">
        <v>63</v>
      </c>
      <c r="E752" s="94">
        <v>376557</v>
      </c>
      <c r="F752" s="94">
        <v>1</v>
      </c>
    </row>
    <row r="753" spans="1:6" x14ac:dyDescent="0.2">
      <c r="A753" s="94" t="s">
        <v>90</v>
      </c>
      <c r="B753" s="94">
        <v>9995</v>
      </c>
      <c r="C753" s="95">
        <v>45827</v>
      </c>
      <c r="D753" s="131" t="s">
        <v>63</v>
      </c>
      <c r="E753" s="94">
        <v>531776</v>
      </c>
      <c r="F753" s="94">
        <v>1</v>
      </c>
    </row>
    <row r="754" spans="1:6" x14ac:dyDescent="0.2">
      <c r="A754" s="94" t="s">
        <v>90</v>
      </c>
      <c r="B754" s="94">
        <v>9995</v>
      </c>
      <c r="C754" s="95">
        <v>45827</v>
      </c>
      <c r="D754" s="131" t="s">
        <v>63</v>
      </c>
      <c r="E754" s="94">
        <v>560744005</v>
      </c>
      <c r="F754" s="94">
        <v>1</v>
      </c>
    </row>
    <row r="755" spans="1:6" x14ac:dyDescent="0.2">
      <c r="A755" s="94" t="s">
        <v>90</v>
      </c>
      <c r="B755" s="94">
        <v>9995</v>
      </c>
      <c r="C755" s="95">
        <v>45827</v>
      </c>
      <c r="D755" s="131" t="s">
        <v>63</v>
      </c>
      <c r="E755" s="94">
        <v>574671</v>
      </c>
      <c r="F755" s="94">
        <v>1</v>
      </c>
    </row>
    <row r="756" spans="1:6" x14ac:dyDescent="0.2">
      <c r="A756" s="94" t="s">
        <v>90</v>
      </c>
      <c r="B756" s="94">
        <v>9995</v>
      </c>
      <c r="C756" s="95">
        <v>45827</v>
      </c>
      <c r="D756" s="131" t="s">
        <v>63</v>
      </c>
      <c r="E756" s="94">
        <v>82826</v>
      </c>
      <c r="F756" s="94">
        <v>11</v>
      </c>
    </row>
    <row r="757" spans="1:6" x14ac:dyDescent="0.2">
      <c r="A757" s="94" t="s">
        <v>90</v>
      </c>
      <c r="B757" s="94">
        <v>9995</v>
      </c>
      <c r="C757" s="95">
        <v>45827</v>
      </c>
      <c r="D757" s="131" t="s">
        <v>63</v>
      </c>
      <c r="E757" s="94">
        <v>959873</v>
      </c>
      <c r="F757" s="94">
        <v>6</v>
      </c>
    </row>
    <row r="758" spans="1:6" x14ac:dyDescent="0.2">
      <c r="A758" s="94" t="s">
        <v>90</v>
      </c>
      <c r="B758" s="94">
        <v>9995</v>
      </c>
      <c r="C758" s="95">
        <v>45827</v>
      </c>
      <c r="D758" s="131" t="s">
        <v>63</v>
      </c>
      <c r="E758" s="94">
        <v>962271</v>
      </c>
      <c r="F758" s="94">
        <v>1</v>
      </c>
    </row>
    <row r="759" spans="1:6" x14ac:dyDescent="0.2">
      <c r="A759" s="94" t="s">
        <v>90</v>
      </c>
      <c r="B759" s="94">
        <v>9995</v>
      </c>
      <c r="C759" s="95">
        <v>45827</v>
      </c>
      <c r="D759" s="131" t="s">
        <v>63</v>
      </c>
      <c r="E759" s="94">
        <v>98707</v>
      </c>
      <c r="F759" s="94">
        <v>1</v>
      </c>
    </row>
    <row r="760" spans="1:6" x14ac:dyDescent="0.2">
      <c r="A760" s="94" t="s">
        <v>90</v>
      </c>
      <c r="B760" s="94">
        <v>2002</v>
      </c>
      <c r="C760" s="95">
        <v>45827</v>
      </c>
      <c r="D760" s="131" t="s">
        <v>63</v>
      </c>
      <c r="E760" s="94">
        <v>973054</v>
      </c>
      <c r="F760" s="94">
        <v>430</v>
      </c>
    </row>
    <row r="761" spans="1:6" x14ac:dyDescent="0.2">
      <c r="A761" s="94" t="s">
        <v>90</v>
      </c>
      <c r="B761" s="94">
        <v>2002</v>
      </c>
      <c r="C761" s="95">
        <v>45827</v>
      </c>
      <c r="D761" s="131" t="s">
        <v>63</v>
      </c>
      <c r="E761" s="94">
        <v>733536</v>
      </c>
      <c r="F761" s="94">
        <v>1</v>
      </c>
    </row>
    <row r="762" spans="1:6" x14ac:dyDescent="0.2">
      <c r="A762" s="94" t="s">
        <v>90</v>
      </c>
      <c r="B762" s="94">
        <v>2002</v>
      </c>
      <c r="C762" s="95">
        <v>45827</v>
      </c>
      <c r="D762" s="131" t="s">
        <v>63</v>
      </c>
      <c r="E762" s="94">
        <v>1032135</v>
      </c>
      <c r="F762" s="94">
        <v>24</v>
      </c>
    </row>
    <row r="763" spans="1:6" x14ac:dyDescent="0.2">
      <c r="A763" s="94" t="s">
        <v>90</v>
      </c>
      <c r="B763" s="94">
        <v>2002</v>
      </c>
      <c r="C763" s="95">
        <v>45827</v>
      </c>
      <c r="D763" s="131" t="s">
        <v>63</v>
      </c>
      <c r="E763" s="94">
        <v>10649</v>
      </c>
      <c r="F763" s="94">
        <v>1</v>
      </c>
    </row>
    <row r="764" spans="1:6" x14ac:dyDescent="0.2">
      <c r="A764" s="94" t="s">
        <v>90</v>
      </c>
      <c r="B764" s="94">
        <v>2002</v>
      </c>
      <c r="C764" s="95">
        <v>45827</v>
      </c>
      <c r="D764" s="131" t="s">
        <v>63</v>
      </c>
      <c r="E764" s="94">
        <v>107670</v>
      </c>
      <c r="F764" s="94">
        <v>12</v>
      </c>
    </row>
    <row r="765" spans="1:6" x14ac:dyDescent="0.2">
      <c r="A765" s="94" t="s">
        <v>90</v>
      </c>
      <c r="B765" s="94">
        <v>2002</v>
      </c>
      <c r="C765" s="95">
        <v>45827</v>
      </c>
      <c r="D765" s="131" t="s">
        <v>63</v>
      </c>
      <c r="E765" s="94">
        <v>118644003</v>
      </c>
      <c r="F765" s="94">
        <v>2</v>
      </c>
    </row>
    <row r="766" spans="1:6" x14ac:dyDescent="0.2">
      <c r="A766" s="94" t="s">
        <v>90</v>
      </c>
      <c r="B766" s="94">
        <v>2002</v>
      </c>
      <c r="C766" s="95">
        <v>45827</v>
      </c>
      <c r="D766" s="131" t="s">
        <v>63</v>
      </c>
      <c r="E766" s="94">
        <v>220649</v>
      </c>
      <c r="F766" s="94">
        <v>12</v>
      </c>
    </row>
    <row r="767" spans="1:6" x14ac:dyDescent="0.2">
      <c r="A767" s="94" t="s">
        <v>90</v>
      </c>
      <c r="B767" s="94">
        <v>2002</v>
      </c>
      <c r="C767" s="95">
        <v>45827</v>
      </c>
      <c r="D767" s="131" t="s">
        <v>63</v>
      </c>
      <c r="E767" s="94">
        <v>38332</v>
      </c>
      <c r="F767" s="94">
        <v>24</v>
      </c>
    </row>
    <row r="768" spans="1:6" x14ac:dyDescent="0.2">
      <c r="A768" s="94" t="s">
        <v>90</v>
      </c>
      <c r="B768" s="94">
        <v>2002</v>
      </c>
      <c r="C768" s="95">
        <v>45827</v>
      </c>
      <c r="D768" s="131" t="s">
        <v>63</v>
      </c>
      <c r="E768" s="94">
        <v>404957</v>
      </c>
      <c r="F768" s="94">
        <v>12</v>
      </c>
    </row>
    <row r="769" spans="1:6" x14ac:dyDescent="0.2">
      <c r="A769" s="94" t="s">
        <v>90</v>
      </c>
      <c r="B769" s="94">
        <v>2002</v>
      </c>
      <c r="C769" s="95">
        <v>45827</v>
      </c>
      <c r="D769" s="131" t="s">
        <v>63</v>
      </c>
      <c r="E769" s="94">
        <v>438370</v>
      </c>
      <c r="F769" s="94">
        <v>12</v>
      </c>
    </row>
    <row r="770" spans="1:6" x14ac:dyDescent="0.2">
      <c r="A770" s="94" t="s">
        <v>90</v>
      </c>
      <c r="B770" s="94">
        <v>2002</v>
      </c>
      <c r="C770" s="95">
        <v>45827</v>
      </c>
      <c r="D770" s="131" t="s">
        <v>63</v>
      </c>
      <c r="E770" s="94">
        <v>531596004</v>
      </c>
      <c r="F770" s="94">
        <v>310</v>
      </c>
    </row>
    <row r="771" spans="1:6" x14ac:dyDescent="0.2">
      <c r="A771" s="94" t="s">
        <v>90</v>
      </c>
      <c r="B771" s="94">
        <v>2002</v>
      </c>
      <c r="C771" s="95">
        <v>45827</v>
      </c>
      <c r="D771" s="131" t="s">
        <v>63</v>
      </c>
      <c r="E771" s="94">
        <v>565765</v>
      </c>
      <c r="F771" s="94">
        <v>6</v>
      </c>
    </row>
    <row r="772" spans="1:6" x14ac:dyDescent="0.2">
      <c r="A772" s="94" t="s">
        <v>90</v>
      </c>
      <c r="B772" s="94">
        <v>2002</v>
      </c>
      <c r="C772" s="95">
        <v>45827</v>
      </c>
      <c r="D772" s="131" t="s">
        <v>63</v>
      </c>
      <c r="E772" s="94">
        <v>565848</v>
      </c>
      <c r="F772" s="94">
        <v>8</v>
      </c>
    </row>
    <row r="773" spans="1:6" x14ac:dyDescent="0.2">
      <c r="A773" s="94" t="s">
        <v>90</v>
      </c>
      <c r="B773" s="94">
        <v>2002</v>
      </c>
      <c r="C773" s="95">
        <v>45827</v>
      </c>
      <c r="D773" s="131" t="s">
        <v>63</v>
      </c>
      <c r="E773" s="94">
        <v>713010</v>
      </c>
      <c r="F773" s="94">
        <v>6</v>
      </c>
    </row>
    <row r="774" spans="1:6" x14ac:dyDescent="0.2">
      <c r="A774" s="94" t="s">
        <v>90</v>
      </c>
      <c r="B774" s="94">
        <v>2002</v>
      </c>
      <c r="C774" s="95">
        <v>45827</v>
      </c>
      <c r="D774" s="131" t="s">
        <v>63</v>
      </c>
      <c r="E774" s="94">
        <v>714167</v>
      </c>
      <c r="F774" s="94">
        <v>2</v>
      </c>
    </row>
    <row r="775" spans="1:6" x14ac:dyDescent="0.2">
      <c r="A775" s="94" t="s">
        <v>90</v>
      </c>
      <c r="B775" s="94">
        <v>2002</v>
      </c>
      <c r="C775" s="95">
        <v>45827</v>
      </c>
      <c r="D775" s="131" t="s">
        <v>63</v>
      </c>
      <c r="E775" s="94">
        <v>734691</v>
      </c>
      <c r="F775" s="94">
        <v>4</v>
      </c>
    </row>
    <row r="776" spans="1:6" x14ac:dyDescent="0.2">
      <c r="A776" s="94" t="s">
        <v>90</v>
      </c>
      <c r="B776" s="94">
        <v>2002</v>
      </c>
      <c r="C776" s="95">
        <v>45827</v>
      </c>
      <c r="D776" s="131" t="s">
        <v>63</v>
      </c>
      <c r="E776" s="94">
        <v>735373003</v>
      </c>
      <c r="F776" s="94">
        <v>1</v>
      </c>
    </row>
    <row r="777" spans="1:6" x14ac:dyDescent="0.2">
      <c r="A777" s="94" t="s">
        <v>90</v>
      </c>
      <c r="B777" s="94">
        <v>2002</v>
      </c>
      <c r="C777" s="95">
        <v>45827</v>
      </c>
      <c r="D777" s="131" t="s">
        <v>63</v>
      </c>
      <c r="E777" s="94">
        <v>753538005</v>
      </c>
      <c r="F777" s="94">
        <v>24</v>
      </c>
    </row>
    <row r="778" spans="1:6" x14ac:dyDescent="0.2">
      <c r="A778" s="94" t="s">
        <v>90</v>
      </c>
      <c r="B778" s="94">
        <v>2002</v>
      </c>
      <c r="C778" s="95">
        <v>45827</v>
      </c>
      <c r="D778" s="131" t="s">
        <v>63</v>
      </c>
      <c r="E778" s="94">
        <v>753538007</v>
      </c>
      <c r="F778" s="94">
        <v>24</v>
      </c>
    </row>
    <row r="779" spans="1:6" x14ac:dyDescent="0.2">
      <c r="A779" s="94" t="s">
        <v>90</v>
      </c>
      <c r="B779" s="94">
        <v>2002</v>
      </c>
      <c r="C779" s="95">
        <v>45827</v>
      </c>
      <c r="D779" s="131" t="s">
        <v>63</v>
      </c>
      <c r="E779" s="94">
        <v>78738</v>
      </c>
      <c r="F779" s="94">
        <v>12</v>
      </c>
    </row>
    <row r="780" spans="1:6" x14ac:dyDescent="0.2">
      <c r="A780" s="94" t="s">
        <v>90</v>
      </c>
      <c r="B780" s="94">
        <v>2002</v>
      </c>
      <c r="C780" s="95">
        <v>45827</v>
      </c>
      <c r="D780" s="131" t="s">
        <v>63</v>
      </c>
      <c r="E780" s="94">
        <v>929129002</v>
      </c>
      <c r="F780" s="94">
        <v>2</v>
      </c>
    </row>
    <row r="781" spans="1:6" x14ac:dyDescent="0.2">
      <c r="A781" s="94" t="s">
        <v>90</v>
      </c>
      <c r="B781" s="94">
        <v>2002</v>
      </c>
      <c r="C781" s="95">
        <v>45827</v>
      </c>
      <c r="D781" s="131" t="s">
        <v>63</v>
      </c>
      <c r="E781" s="94">
        <v>962182</v>
      </c>
      <c r="F781" s="94">
        <v>1</v>
      </c>
    </row>
    <row r="782" spans="1:6" x14ac:dyDescent="0.2">
      <c r="A782" s="94" t="s">
        <v>90</v>
      </c>
      <c r="B782" s="94">
        <v>2002</v>
      </c>
      <c r="C782" s="95">
        <v>45827</v>
      </c>
      <c r="D782" s="131" t="s">
        <v>63</v>
      </c>
      <c r="E782" s="94">
        <v>963276</v>
      </c>
      <c r="F782" s="94">
        <v>6</v>
      </c>
    </row>
    <row r="783" spans="1:6" x14ac:dyDescent="0.2">
      <c r="A783" s="94" t="s">
        <v>90</v>
      </c>
      <c r="B783" s="94">
        <v>2002</v>
      </c>
      <c r="C783" s="95">
        <v>45827</v>
      </c>
      <c r="D783" s="131" t="s">
        <v>63</v>
      </c>
      <c r="E783" s="94">
        <v>963277</v>
      </c>
      <c r="F783" s="94">
        <v>12</v>
      </c>
    </row>
    <row r="784" spans="1:6" x14ac:dyDescent="0.2">
      <c r="A784" s="94" t="s">
        <v>90</v>
      </c>
      <c r="B784" s="94">
        <v>2002</v>
      </c>
      <c r="C784" s="95">
        <v>45827</v>
      </c>
      <c r="D784" s="131" t="s">
        <v>63</v>
      </c>
      <c r="E784" s="94">
        <v>975721</v>
      </c>
      <c r="F784" s="94">
        <v>2</v>
      </c>
    </row>
    <row r="785" spans="1:6" x14ac:dyDescent="0.2">
      <c r="A785" s="94" t="s">
        <v>90</v>
      </c>
      <c r="B785" s="94">
        <v>2002</v>
      </c>
      <c r="C785" s="95">
        <v>45827</v>
      </c>
      <c r="D785" s="131" t="s">
        <v>63</v>
      </c>
      <c r="E785" s="94">
        <v>118644004</v>
      </c>
      <c r="F785" s="94">
        <v>2</v>
      </c>
    </row>
    <row r="786" spans="1:6" x14ac:dyDescent="0.2">
      <c r="A786" s="94" t="s">
        <v>90</v>
      </c>
      <c r="B786" s="94">
        <v>2002</v>
      </c>
      <c r="C786" s="95">
        <v>45827</v>
      </c>
      <c r="D786" s="131" t="s">
        <v>63</v>
      </c>
      <c r="E786" s="94">
        <v>973055</v>
      </c>
      <c r="F786" s="94">
        <v>430</v>
      </c>
    </row>
    <row r="787" spans="1:6" x14ac:dyDescent="0.2">
      <c r="A787" s="94" t="s">
        <v>90</v>
      </c>
      <c r="B787" s="94">
        <v>2002</v>
      </c>
      <c r="C787" s="95">
        <v>45827</v>
      </c>
      <c r="D787" s="131" t="s">
        <v>63</v>
      </c>
      <c r="E787" s="94">
        <v>735373004</v>
      </c>
      <c r="F787" s="94">
        <v>1</v>
      </c>
    </row>
    <row r="788" spans="1:6" x14ac:dyDescent="0.2">
      <c r="A788" s="94" t="s">
        <v>90</v>
      </c>
      <c r="B788" s="94">
        <v>2002</v>
      </c>
      <c r="C788" s="95">
        <v>45827</v>
      </c>
      <c r="D788" s="131" t="s">
        <v>63</v>
      </c>
      <c r="E788" s="94">
        <v>733537</v>
      </c>
      <c r="F788" s="94">
        <v>1</v>
      </c>
    </row>
    <row r="789" spans="1:6" x14ac:dyDescent="0.2">
      <c r="A789" s="94" t="s">
        <v>90</v>
      </c>
      <c r="B789" s="94">
        <v>2002</v>
      </c>
      <c r="C789" s="95">
        <v>45827</v>
      </c>
      <c r="D789" s="131" t="s">
        <v>63</v>
      </c>
      <c r="E789" s="94">
        <v>1032136</v>
      </c>
      <c r="F789" s="94">
        <v>24</v>
      </c>
    </row>
    <row r="790" spans="1:6" x14ac:dyDescent="0.2">
      <c r="A790" s="94" t="s">
        <v>90</v>
      </c>
      <c r="B790" s="94">
        <v>2002</v>
      </c>
      <c r="C790" s="95">
        <v>45827</v>
      </c>
      <c r="D790" s="131" t="s">
        <v>63</v>
      </c>
      <c r="E790" s="94">
        <v>10650</v>
      </c>
      <c r="F790" s="94">
        <v>1</v>
      </c>
    </row>
    <row r="791" spans="1:6" x14ac:dyDescent="0.2">
      <c r="A791" s="94" t="s">
        <v>90</v>
      </c>
      <c r="B791" s="94">
        <v>2002</v>
      </c>
      <c r="C791" s="95">
        <v>45827</v>
      </c>
      <c r="D791" s="131" t="s">
        <v>63</v>
      </c>
      <c r="E791" s="94">
        <v>107671</v>
      </c>
      <c r="F791" s="94">
        <v>12</v>
      </c>
    </row>
    <row r="792" spans="1:6" x14ac:dyDescent="0.2">
      <c r="A792" s="94" t="s">
        <v>90</v>
      </c>
      <c r="B792" s="94">
        <v>2002</v>
      </c>
      <c r="C792" s="95">
        <v>45827</v>
      </c>
      <c r="D792" s="131" t="s">
        <v>63</v>
      </c>
      <c r="E792" s="94">
        <v>220650</v>
      </c>
      <c r="F792" s="94">
        <v>12</v>
      </c>
    </row>
    <row r="793" spans="1:6" x14ac:dyDescent="0.2">
      <c r="A793" s="94" t="s">
        <v>90</v>
      </c>
      <c r="B793" s="94">
        <v>2002</v>
      </c>
      <c r="C793" s="95">
        <v>45827</v>
      </c>
      <c r="D793" s="131" t="s">
        <v>63</v>
      </c>
      <c r="E793" s="94">
        <v>38333</v>
      </c>
      <c r="F793" s="94">
        <v>24</v>
      </c>
    </row>
    <row r="794" spans="1:6" x14ac:dyDescent="0.2">
      <c r="A794" s="94" t="s">
        <v>90</v>
      </c>
      <c r="B794" s="94">
        <v>2002</v>
      </c>
      <c r="C794" s="95">
        <v>45827</v>
      </c>
      <c r="D794" s="131" t="s">
        <v>63</v>
      </c>
      <c r="E794" s="94">
        <v>404958</v>
      </c>
      <c r="F794" s="94">
        <v>12</v>
      </c>
    </row>
    <row r="795" spans="1:6" x14ac:dyDescent="0.2">
      <c r="A795" s="94" t="s">
        <v>90</v>
      </c>
      <c r="B795" s="94">
        <v>2002</v>
      </c>
      <c r="C795" s="95">
        <v>45827</v>
      </c>
      <c r="D795" s="131" t="s">
        <v>63</v>
      </c>
      <c r="E795" s="94">
        <v>438371</v>
      </c>
      <c r="F795" s="94">
        <v>12</v>
      </c>
    </row>
    <row r="796" spans="1:6" x14ac:dyDescent="0.2">
      <c r="A796" s="94" t="s">
        <v>90</v>
      </c>
      <c r="B796" s="94">
        <v>2002</v>
      </c>
      <c r="C796" s="95">
        <v>45827</v>
      </c>
      <c r="D796" s="131" t="s">
        <v>63</v>
      </c>
      <c r="E796" s="94">
        <v>531596005</v>
      </c>
      <c r="F796" s="94">
        <v>310</v>
      </c>
    </row>
    <row r="797" spans="1:6" x14ac:dyDescent="0.2">
      <c r="A797" s="94" t="s">
        <v>90</v>
      </c>
      <c r="B797" s="94">
        <v>2002</v>
      </c>
      <c r="C797" s="95">
        <v>45827</v>
      </c>
      <c r="D797" s="131" t="s">
        <v>63</v>
      </c>
      <c r="E797" s="94">
        <v>565766</v>
      </c>
      <c r="F797" s="94">
        <v>6</v>
      </c>
    </row>
    <row r="798" spans="1:6" x14ac:dyDescent="0.2">
      <c r="A798" s="94" t="s">
        <v>90</v>
      </c>
      <c r="B798" s="94">
        <v>2002</v>
      </c>
      <c r="C798" s="95">
        <v>45827</v>
      </c>
      <c r="D798" s="131" t="s">
        <v>63</v>
      </c>
      <c r="E798" s="94">
        <v>565849</v>
      </c>
      <c r="F798" s="94">
        <v>8</v>
      </c>
    </row>
    <row r="799" spans="1:6" x14ac:dyDescent="0.2">
      <c r="A799" s="94" t="s">
        <v>90</v>
      </c>
      <c r="B799" s="94">
        <v>2002</v>
      </c>
      <c r="C799" s="95">
        <v>45827</v>
      </c>
      <c r="D799" s="131" t="s">
        <v>63</v>
      </c>
      <c r="E799" s="94">
        <v>713011</v>
      </c>
      <c r="F799" s="94">
        <v>6</v>
      </c>
    </row>
    <row r="800" spans="1:6" x14ac:dyDescent="0.2">
      <c r="A800" s="94" t="s">
        <v>90</v>
      </c>
      <c r="B800" s="94">
        <v>2002</v>
      </c>
      <c r="C800" s="95">
        <v>45827</v>
      </c>
      <c r="D800" s="131" t="s">
        <v>63</v>
      </c>
      <c r="E800" s="94">
        <v>714168</v>
      </c>
      <c r="F800" s="94">
        <v>2</v>
      </c>
    </row>
    <row r="801" spans="1:6" x14ac:dyDescent="0.2">
      <c r="A801" s="94" t="s">
        <v>90</v>
      </c>
      <c r="B801" s="94">
        <v>2002</v>
      </c>
      <c r="C801" s="95">
        <v>45827</v>
      </c>
      <c r="D801" s="131" t="s">
        <v>63</v>
      </c>
      <c r="E801" s="94">
        <v>734692</v>
      </c>
      <c r="F801" s="94">
        <v>4</v>
      </c>
    </row>
    <row r="802" spans="1:6" x14ac:dyDescent="0.2">
      <c r="A802" s="94" t="s">
        <v>90</v>
      </c>
      <c r="B802" s="94">
        <v>2002</v>
      </c>
      <c r="C802" s="95">
        <v>45827</v>
      </c>
      <c r="D802" s="131" t="s">
        <v>63</v>
      </c>
      <c r="E802" s="94">
        <v>753538006</v>
      </c>
      <c r="F802" s="94">
        <v>24</v>
      </c>
    </row>
    <row r="803" spans="1:6" x14ac:dyDescent="0.2">
      <c r="A803" s="94" t="s">
        <v>90</v>
      </c>
      <c r="B803" s="94">
        <v>2002</v>
      </c>
      <c r="C803" s="95">
        <v>45827</v>
      </c>
      <c r="D803" s="131" t="s">
        <v>63</v>
      </c>
      <c r="E803" s="94">
        <v>753538008</v>
      </c>
      <c r="F803" s="94">
        <v>48</v>
      </c>
    </row>
    <row r="804" spans="1:6" x14ac:dyDescent="0.2">
      <c r="A804" s="94" t="s">
        <v>90</v>
      </c>
      <c r="B804" s="94">
        <v>2002</v>
      </c>
      <c r="C804" s="95">
        <v>45827</v>
      </c>
      <c r="D804" s="131" t="s">
        <v>63</v>
      </c>
      <c r="E804" s="94">
        <v>78739</v>
      </c>
      <c r="F804" s="94">
        <v>12</v>
      </c>
    </row>
    <row r="805" spans="1:6" x14ac:dyDescent="0.2">
      <c r="A805" s="94" t="s">
        <v>90</v>
      </c>
      <c r="B805" s="94">
        <v>2002</v>
      </c>
      <c r="C805" s="95">
        <v>45827</v>
      </c>
      <c r="D805" s="131" t="s">
        <v>63</v>
      </c>
      <c r="E805" s="94">
        <v>929129003</v>
      </c>
      <c r="F805" s="94">
        <v>2</v>
      </c>
    </row>
    <row r="806" spans="1:6" x14ac:dyDescent="0.2">
      <c r="A806" s="94" t="s">
        <v>90</v>
      </c>
      <c r="B806" s="94">
        <v>2002</v>
      </c>
      <c r="C806" s="95">
        <v>45827</v>
      </c>
      <c r="D806" s="131" t="s">
        <v>63</v>
      </c>
      <c r="E806" s="94">
        <v>962183</v>
      </c>
      <c r="F806" s="94">
        <v>1</v>
      </c>
    </row>
    <row r="807" spans="1:6" x14ac:dyDescent="0.2">
      <c r="A807" s="94" t="s">
        <v>90</v>
      </c>
      <c r="B807" s="94">
        <v>2002</v>
      </c>
      <c r="C807" s="95">
        <v>45827</v>
      </c>
      <c r="D807" s="131" t="s">
        <v>63</v>
      </c>
      <c r="E807" s="94">
        <v>963278</v>
      </c>
      <c r="F807" s="94">
        <v>6</v>
      </c>
    </row>
    <row r="808" spans="1:6" x14ac:dyDescent="0.2">
      <c r="A808" s="94" t="s">
        <v>90</v>
      </c>
      <c r="B808" s="94">
        <v>2002</v>
      </c>
      <c r="C808" s="95">
        <v>45827</v>
      </c>
      <c r="D808" s="131" t="s">
        <v>63</v>
      </c>
      <c r="E808" s="94">
        <v>975722</v>
      </c>
      <c r="F808" s="94">
        <v>2</v>
      </c>
    </row>
    <row r="809" spans="1:6" x14ac:dyDescent="0.2">
      <c r="A809" s="94" t="s">
        <v>90</v>
      </c>
      <c r="B809" s="94">
        <v>2002</v>
      </c>
      <c r="C809" s="95">
        <v>45827</v>
      </c>
      <c r="D809" s="131" t="s">
        <v>63</v>
      </c>
      <c r="E809" s="94">
        <v>973057</v>
      </c>
      <c r="F809" s="94">
        <v>430</v>
      </c>
    </row>
    <row r="810" spans="1:6" x14ac:dyDescent="0.2">
      <c r="A810" s="94" t="s">
        <v>90</v>
      </c>
      <c r="B810" s="94">
        <v>2002</v>
      </c>
      <c r="C810" s="95">
        <v>45827</v>
      </c>
      <c r="D810" s="131" t="s">
        <v>63</v>
      </c>
      <c r="E810" s="94">
        <v>118644006</v>
      </c>
      <c r="F810" s="94">
        <v>2</v>
      </c>
    </row>
    <row r="811" spans="1:6" x14ac:dyDescent="0.2">
      <c r="A811" s="94" t="s">
        <v>90</v>
      </c>
      <c r="B811" s="94">
        <v>2002</v>
      </c>
      <c r="C811" s="95">
        <v>45827</v>
      </c>
      <c r="D811" s="131" t="s">
        <v>63</v>
      </c>
      <c r="E811" s="94">
        <v>735373006</v>
      </c>
      <c r="F811" s="94">
        <v>1</v>
      </c>
    </row>
    <row r="812" spans="1:6" x14ac:dyDescent="0.2">
      <c r="A812" s="94" t="s">
        <v>90</v>
      </c>
      <c r="B812" s="94">
        <v>2002</v>
      </c>
      <c r="C812" s="95">
        <v>45827</v>
      </c>
      <c r="D812" s="131" t="s">
        <v>63</v>
      </c>
      <c r="E812" s="94">
        <v>733539</v>
      </c>
      <c r="F812" s="94">
        <v>1</v>
      </c>
    </row>
    <row r="813" spans="1:6" x14ac:dyDescent="0.2">
      <c r="A813" s="94" t="s">
        <v>90</v>
      </c>
      <c r="B813" s="94">
        <v>2002</v>
      </c>
      <c r="C813" s="95">
        <v>45827</v>
      </c>
      <c r="D813" s="131" t="s">
        <v>63</v>
      </c>
      <c r="E813" s="94">
        <v>1032138</v>
      </c>
      <c r="F813" s="94">
        <v>24</v>
      </c>
    </row>
    <row r="814" spans="1:6" x14ac:dyDescent="0.2">
      <c r="A814" s="94" t="s">
        <v>90</v>
      </c>
      <c r="B814" s="94">
        <v>2002</v>
      </c>
      <c r="C814" s="95">
        <v>45827</v>
      </c>
      <c r="D814" s="131" t="s">
        <v>63</v>
      </c>
      <c r="E814" s="94">
        <v>10652</v>
      </c>
      <c r="F814" s="94">
        <v>1</v>
      </c>
    </row>
    <row r="815" spans="1:6" x14ac:dyDescent="0.2">
      <c r="A815" s="94" t="s">
        <v>90</v>
      </c>
      <c r="B815" s="94">
        <v>2002</v>
      </c>
      <c r="C815" s="95">
        <v>45827</v>
      </c>
      <c r="D815" s="131" t="s">
        <v>63</v>
      </c>
      <c r="E815" s="94">
        <v>107673</v>
      </c>
      <c r="F815" s="94">
        <v>12</v>
      </c>
    </row>
    <row r="816" spans="1:6" x14ac:dyDescent="0.2">
      <c r="A816" s="94" t="s">
        <v>90</v>
      </c>
      <c r="B816" s="94">
        <v>2002</v>
      </c>
      <c r="C816" s="95">
        <v>45827</v>
      </c>
      <c r="D816" s="131" t="s">
        <v>63</v>
      </c>
      <c r="E816" s="94">
        <v>220652</v>
      </c>
      <c r="F816" s="94">
        <v>12</v>
      </c>
    </row>
    <row r="817" spans="1:6" x14ac:dyDescent="0.2">
      <c r="A817" s="94" t="s">
        <v>90</v>
      </c>
      <c r="B817" s="94">
        <v>2002</v>
      </c>
      <c r="C817" s="95">
        <v>45827</v>
      </c>
      <c r="D817" s="131" t="s">
        <v>63</v>
      </c>
      <c r="E817" s="94">
        <v>38335</v>
      </c>
      <c r="F817" s="94">
        <v>24</v>
      </c>
    </row>
    <row r="818" spans="1:6" x14ac:dyDescent="0.2">
      <c r="A818" s="94" t="s">
        <v>90</v>
      </c>
      <c r="B818" s="94">
        <v>2002</v>
      </c>
      <c r="C818" s="95">
        <v>45827</v>
      </c>
      <c r="D818" s="131" t="s">
        <v>63</v>
      </c>
      <c r="E818" s="94">
        <v>404960</v>
      </c>
      <c r="F818" s="94">
        <v>12</v>
      </c>
    </row>
    <row r="819" spans="1:6" x14ac:dyDescent="0.2">
      <c r="A819" s="94" t="s">
        <v>90</v>
      </c>
      <c r="B819" s="94">
        <v>2002</v>
      </c>
      <c r="C819" s="95">
        <v>45827</v>
      </c>
      <c r="D819" s="131" t="s">
        <v>63</v>
      </c>
      <c r="E819" s="94">
        <v>438373</v>
      </c>
      <c r="F819" s="94">
        <v>12</v>
      </c>
    </row>
    <row r="820" spans="1:6" x14ac:dyDescent="0.2">
      <c r="A820" s="94" t="s">
        <v>90</v>
      </c>
      <c r="B820" s="94">
        <v>2002</v>
      </c>
      <c r="C820" s="95">
        <v>45827</v>
      </c>
      <c r="D820" s="131" t="s">
        <v>63</v>
      </c>
      <c r="E820" s="94">
        <v>531596007</v>
      </c>
      <c r="F820" s="94">
        <v>310</v>
      </c>
    </row>
    <row r="821" spans="1:6" x14ac:dyDescent="0.2">
      <c r="A821" s="94" t="s">
        <v>90</v>
      </c>
      <c r="B821" s="94">
        <v>2002</v>
      </c>
      <c r="C821" s="95">
        <v>45827</v>
      </c>
      <c r="D821" s="131" t="s">
        <v>63</v>
      </c>
      <c r="E821" s="94">
        <v>565768</v>
      </c>
      <c r="F821" s="94">
        <v>6</v>
      </c>
    </row>
    <row r="822" spans="1:6" x14ac:dyDescent="0.2">
      <c r="A822" s="94" t="s">
        <v>90</v>
      </c>
      <c r="B822" s="94">
        <v>2002</v>
      </c>
      <c r="C822" s="95">
        <v>45827</v>
      </c>
      <c r="D822" s="131" t="s">
        <v>63</v>
      </c>
      <c r="E822" s="94">
        <v>565851</v>
      </c>
      <c r="F822" s="94">
        <v>8</v>
      </c>
    </row>
    <row r="823" spans="1:6" x14ac:dyDescent="0.2">
      <c r="A823" s="94" t="s">
        <v>90</v>
      </c>
      <c r="B823" s="94">
        <v>2002</v>
      </c>
      <c r="C823" s="95">
        <v>45827</v>
      </c>
      <c r="D823" s="131" t="s">
        <v>63</v>
      </c>
      <c r="E823" s="94">
        <v>713013</v>
      </c>
      <c r="F823" s="94">
        <v>6</v>
      </c>
    </row>
    <row r="824" spans="1:6" x14ac:dyDescent="0.2">
      <c r="A824" s="94" t="s">
        <v>90</v>
      </c>
      <c r="B824" s="94">
        <v>2002</v>
      </c>
      <c r="C824" s="95">
        <v>45827</v>
      </c>
      <c r="D824" s="131" t="s">
        <v>63</v>
      </c>
      <c r="E824" s="94">
        <v>714170</v>
      </c>
      <c r="F824" s="94">
        <v>2</v>
      </c>
    </row>
    <row r="825" spans="1:6" x14ac:dyDescent="0.2">
      <c r="A825" s="94" t="s">
        <v>90</v>
      </c>
      <c r="B825" s="94">
        <v>2002</v>
      </c>
      <c r="C825" s="95">
        <v>45827</v>
      </c>
      <c r="D825" s="131" t="s">
        <v>63</v>
      </c>
      <c r="E825" s="94">
        <v>734694</v>
      </c>
      <c r="F825" s="94">
        <v>4</v>
      </c>
    </row>
    <row r="826" spans="1:6" x14ac:dyDescent="0.2">
      <c r="A826" s="94" t="s">
        <v>90</v>
      </c>
      <c r="B826" s="94">
        <v>2002</v>
      </c>
      <c r="C826" s="95">
        <v>45827</v>
      </c>
      <c r="D826" s="131" t="s">
        <v>63</v>
      </c>
      <c r="E826" s="94">
        <v>753538010</v>
      </c>
      <c r="F826" s="94">
        <v>24</v>
      </c>
    </row>
    <row r="827" spans="1:6" x14ac:dyDescent="0.2">
      <c r="A827" s="94" t="s">
        <v>90</v>
      </c>
      <c r="B827" s="94">
        <v>2002</v>
      </c>
      <c r="C827" s="95">
        <v>45827</v>
      </c>
      <c r="D827" s="131" t="s">
        <v>63</v>
      </c>
      <c r="E827" s="94">
        <v>78741</v>
      </c>
      <c r="F827" s="94">
        <v>12</v>
      </c>
    </row>
    <row r="828" spans="1:6" x14ac:dyDescent="0.2">
      <c r="A828" s="94" t="s">
        <v>90</v>
      </c>
      <c r="B828" s="94">
        <v>2002</v>
      </c>
      <c r="C828" s="95">
        <v>45827</v>
      </c>
      <c r="D828" s="131" t="s">
        <v>63</v>
      </c>
      <c r="E828" s="94">
        <v>929129005</v>
      </c>
      <c r="F828" s="94">
        <v>2</v>
      </c>
    </row>
    <row r="829" spans="1:6" x14ac:dyDescent="0.2">
      <c r="A829" s="94" t="s">
        <v>90</v>
      </c>
      <c r="B829" s="94">
        <v>2002</v>
      </c>
      <c r="C829" s="95">
        <v>45827</v>
      </c>
      <c r="D829" s="131" t="s">
        <v>63</v>
      </c>
      <c r="E829" s="94">
        <v>962185</v>
      </c>
      <c r="F829" s="94">
        <v>1</v>
      </c>
    </row>
    <row r="830" spans="1:6" x14ac:dyDescent="0.2">
      <c r="A830" s="94" t="s">
        <v>90</v>
      </c>
      <c r="B830" s="94">
        <v>2002</v>
      </c>
      <c r="C830" s="95">
        <v>45827</v>
      </c>
      <c r="D830" s="131" t="s">
        <v>63</v>
      </c>
      <c r="E830" s="94">
        <v>963279</v>
      </c>
      <c r="F830" s="94">
        <v>6</v>
      </c>
    </row>
    <row r="831" spans="1:6" x14ac:dyDescent="0.2">
      <c r="A831" s="94" t="s">
        <v>90</v>
      </c>
      <c r="B831" s="94">
        <v>2002</v>
      </c>
      <c r="C831" s="95">
        <v>45827</v>
      </c>
      <c r="D831" s="131" t="s">
        <v>63</v>
      </c>
      <c r="E831" s="94">
        <v>963280</v>
      </c>
      <c r="F831" s="94">
        <v>6</v>
      </c>
    </row>
    <row r="832" spans="1:6" x14ac:dyDescent="0.2">
      <c r="A832" s="94" t="s">
        <v>90</v>
      </c>
      <c r="B832" s="94">
        <v>2002</v>
      </c>
      <c r="C832" s="95">
        <v>45827</v>
      </c>
      <c r="D832" s="131" t="s">
        <v>63</v>
      </c>
      <c r="E832" s="94">
        <v>975724</v>
      </c>
      <c r="F832" s="94">
        <v>2</v>
      </c>
    </row>
    <row r="833" spans="1:6" x14ac:dyDescent="0.2">
      <c r="A833" s="94" t="s">
        <v>90</v>
      </c>
      <c r="B833" s="94" t="s">
        <v>79</v>
      </c>
      <c r="C833" s="95">
        <v>45827</v>
      </c>
      <c r="D833" s="131" t="s">
        <v>63</v>
      </c>
      <c r="E833" s="94">
        <v>317948</v>
      </c>
      <c r="F833" s="94">
        <v>1</v>
      </c>
    </row>
    <row r="834" spans="1:6" x14ac:dyDescent="0.2">
      <c r="A834" s="94" t="s">
        <v>90</v>
      </c>
      <c r="B834" s="94" t="s">
        <v>79</v>
      </c>
      <c r="C834" s="95">
        <v>45827</v>
      </c>
      <c r="D834" s="131" t="s">
        <v>63</v>
      </c>
      <c r="E834" s="94">
        <v>317947</v>
      </c>
      <c r="F834" s="94">
        <v>1</v>
      </c>
    </row>
    <row r="835" spans="1:6" x14ac:dyDescent="0.2">
      <c r="A835" s="94" t="s">
        <v>90</v>
      </c>
      <c r="B835" s="94" t="s">
        <v>79</v>
      </c>
      <c r="C835" s="95">
        <v>45827</v>
      </c>
      <c r="D835" s="131" t="s">
        <v>63</v>
      </c>
      <c r="E835" s="94">
        <v>59505001</v>
      </c>
      <c r="F835" s="94">
        <v>1</v>
      </c>
    </row>
    <row r="836" spans="1:6" x14ac:dyDescent="0.2">
      <c r="A836" s="94" t="s">
        <v>90</v>
      </c>
      <c r="B836" s="94" t="s">
        <v>79</v>
      </c>
      <c r="C836" s="95">
        <v>45827</v>
      </c>
      <c r="D836" s="131" t="s">
        <v>63</v>
      </c>
      <c r="E836" s="94">
        <v>789725</v>
      </c>
      <c r="F836" s="94">
        <v>1</v>
      </c>
    </row>
    <row r="837" spans="1:6" x14ac:dyDescent="0.2">
      <c r="A837" s="94" t="s">
        <v>90</v>
      </c>
      <c r="B837" s="94" t="s">
        <v>79</v>
      </c>
      <c r="C837" s="95">
        <v>45827</v>
      </c>
      <c r="D837" s="131" t="s">
        <v>63</v>
      </c>
      <c r="E837" s="94">
        <v>754392</v>
      </c>
      <c r="F837" s="94">
        <v>2</v>
      </c>
    </row>
    <row r="838" spans="1:6" x14ac:dyDescent="0.2">
      <c r="A838" s="94" t="s">
        <v>90</v>
      </c>
      <c r="B838" s="94" t="s">
        <v>79</v>
      </c>
      <c r="C838" s="95">
        <v>45827</v>
      </c>
      <c r="D838" s="131" t="s">
        <v>63</v>
      </c>
      <c r="E838" s="94">
        <v>736118</v>
      </c>
      <c r="F838" s="94">
        <v>1</v>
      </c>
    </row>
    <row r="839" spans="1:6" x14ac:dyDescent="0.2">
      <c r="A839" s="94" t="s">
        <v>90</v>
      </c>
      <c r="B839" s="94" t="s">
        <v>79</v>
      </c>
      <c r="C839" s="95">
        <v>45827</v>
      </c>
      <c r="D839" s="131" t="s">
        <v>63</v>
      </c>
      <c r="E839" s="94">
        <v>1019409</v>
      </c>
      <c r="F839" s="94">
        <v>1</v>
      </c>
    </row>
    <row r="840" spans="1:6" x14ac:dyDescent="0.2">
      <c r="A840" s="94" t="s">
        <v>90</v>
      </c>
      <c r="B840" s="94" t="s">
        <v>79</v>
      </c>
      <c r="C840" s="95">
        <v>45827</v>
      </c>
      <c r="D840" s="131" t="s">
        <v>63</v>
      </c>
      <c r="E840" s="94">
        <v>1025869</v>
      </c>
      <c r="F840" s="94">
        <v>2</v>
      </c>
    </row>
    <row r="841" spans="1:6" x14ac:dyDescent="0.2">
      <c r="A841" s="94" t="s">
        <v>90</v>
      </c>
      <c r="B841" s="94" t="s">
        <v>79</v>
      </c>
      <c r="C841" s="95">
        <v>45827</v>
      </c>
      <c r="D841" s="131" t="s">
        <v>63</v>
      </c>
      <c r="E841" s="94">
        <v>1025902</v>
      </c>
      <c r="F841" s="94">
        <v>2</v>
      </c>
    </row>
    <row r="842" spans="1:6" x14ac:dyDescent="0.2">
      <c r="A842" s="94" t="s">
        <v>90</v>
      </c>
      <c r="B842" s="94" t="s">
        <v>79</v>
      </c>
      <c r="C842" s="95">
        <v>45827</v>
      </c>
      <c r="D842" s="131" t="s">
        <v>63</v>
      </c>
      <c r="E842" s="94">
        <v>113219005</v>
      </c>
      <c r="F842" s="94">
        <v>1</v>
      </c>
    </row>
    <row r="843" spans="1:6" x14ac:dyDescent="0.2">
      <c r="A843" s="94" t="s">
        <v>90</v>
      </c>
      <c r="B843" s="94" t="s">
        <v>79</v>
      </c>
      <c r="C843" s="95">
        <v>45827</v>
      </c>
      <c r="D843" s="131" t="s">
        <v>63</v>
      </c>
      <c r="E843" s="94">
        <v>137400001</v>
      </c>
      <c r="F843" s="94">
        <v>12</v>
      </c>
    </row>
    <row r="844" spans="1:6" x14ac:dyDescent="0.2">
      <c r="A844" s="94" t="s">
        <v>90</v>
      </c>
      <c r="B844" s="94" t="s">
        <v>79</v>
      </c>
      <c r="C844" s="95">
        <v>45827</v>
      </c>
      <c r="D844" s="131" t="s">
        <v>63</v>
      </c>
      <c r="E844" s="94">
        <v>262192</v>
      </c>
      <c r="F844" s="94">
        <v>1</v>
      </c>
    </row>
    <row r="845" spans="1:6" x14ac:dyDescent="0.2">
      <c r="A845" s="94" t="s">
        <v>90</v>
      </c>
      <c r="B845" s="94" t="s">
        <v>79</v>
      </c>
      <c r="C845" s="95">
        <v>45827</v>
      </c>
      <c r="D845" s="131" t="s">
        <v>63</v>
      </c>
      <c r="E845" s="94">
        <v>3202</v>
      </c>
      <c r="F845" s="94">
        <v>11</v>
      </c>
    </row>
    <row r="846" spans="1:6" x14ac:dyDescent="0.2">
      <c r="A846" s="94" t="s">
        <v>90</v>
      </c>
      <c r="B846" s="94" t="s">
        <v>79</v>
      </c>
      <c r="C846" s="95">
        <v>45827</v>
      </c>
      <c r="D846" s="131" t="s">
        <v>63</v>
      </c>
      <c r="E846" s="94">
        <v>394373002</v>
      </c>
      <c r="F846" s="94">
        <v>3</v>
      </c>
    </row>
    <row r="847" spans="1:6" x14ac:dyDescent="0.2">
      <c r="A847" s="94" t="s">
        <v>90</v>
      </c>
      <c r="B847" s="94" t="s">
        <v>79</v>
      </c>
      <c r="C847" s="95">
        <v>45827</v>
      </c>
      <c r="D847" s="131" t="s">
        <v>63</v>
      </c>
      <c r="E847" s="94">
        <v>395221</v>
      </c>
      <c r="F847" s="94">
        <v>1</v>
      </c>
    </row>
    <row r="848" spans="1:6" x14ac:dyDescent="0.2">
      <c r="A848" s="94" t="s">
        <v>90</v>
      </c>
      <c r="B848" s="94" t="s">
        <v>79</v>
      </c>
      <c r="C848" s="95">
        <v>45827</v>
      </c>
      <c r="D848" s="131" t="s">
        <v>63</v>
      </c>
      <c r="E848" s="94">
        <v>418210</v>
      </c>
      <c r="F848" s="94">
        <v>1</v>
      </c>
    </row>
    <row r="849" spans="1:6" x14ac:dyDescent="0.2">
      <c r="A849" s="94" t="s">
        <v>90</v>
      </c>
      <c r="B849" s="94" t="s">
        <v>79</v>
      </c>
      <c r="C849" s="95">
        <v>45827</v>
      </c>
      <c r="D849" s="131" t="s">
        <v>63</v>
      </c>
      <c r="E849" s="94">
        <v>428369</v>
      </c>
      <c r="F849" s="94">
        <v>1</v>
      </c>
    </row>
    <row r="850" spans="1:6" x14ac:dyDescent="0.2">
      <c r="A850" s="94" t="s">
        <v>90</v>
      </c>
      <c r="B850" s="94" t="s">
        <v>79</v>
      </c>
      <c r="C850" s="95">
        <v>45827</v>
      </c>
      <c r="D850" s="131" t="s">
        <v>63</v>
      </c>
      <c r="E850" s="94">
        <v>4352</v>
      </c>
      <c r="F850" s="94">
        <v>12</v>
      </c>
    </row>
    <row r="851" spans="1:6" x14ac:dyDescent="0.2">
      <c r="A851" s="94" t="s">
        <v>90</v>
      </c>
      <c r="B851" s="94" t="s">
        <v>79</v>
      </c>
      <c r="C851" s="95">
        <v>45827</v>
      </c>
      <c r="D851" s="131" t="s">
        <v>63</v>
      </c>
      <c r="E851" s="94">
        <v>4772</v>
      </c>
      <c r="F851" s="94">
        <v>4</v>
      </c>
    </row>
    <row r="852" spans="1:6" x14ac:dyDescent="0.2">
      <c r="A852" s="94" t="s">
        <v>90</v>
      </c>
      <c r="B852" s="94" t="s">
        <v>79</v>
      </c>
      <c r="C852" s="95">
        <v>45827</v>
      </c>
      <c r="D852" s="131" t="s">
        <v>63</v>
      </c>
      <c r="E852" s="94">
        <v>506558002</v>
      </c>
      <c r="F852" s="94">
        <v>12</v>
      </c>
    </row>
    <row r="853" spans="1:6" x14ac:dyDescent="0.2">
      <c r="A853" s="94" t="s">
        <v>90</v>
      </c>
      <c r="B853" s="94" t="s">
        <v>79</v>
      </c>
      <c r="C853" s="95">
        <v>45827</v>
      </c>
      <c r="D853" s="131" t="s">
        <v>63</v>
      </c>
      <c r="E853" s="94">
        <v>522972</v>
      </c>
      <c r="F853" s="94">
        <v>1</v>
      </c>
    </row>
    <row r="854" spans="1:6" x14ac:dyDescent="0.2">
      <c r="A854" s="94" t="s">
        <v>90</v>
      </c>
      <c r="B854" s="94" t="s">
        <v>79</v>
      </c>
      <c r="C854" s="95">
        <v>45827</v>
      </c>
      <c r="D854" s="131" t="s">
        <v>63</v>
      </c>
      <c r="E854" s="94">
        <v>557846</v>
      </c>
      <c r="F854" s="94">
        <v>1</v>
      </c>
    </row>
    <row r="855" spans="1:6" x14ac:dyDescent="0.2">
      <c r="A855" s="94" t="s">
        <v>90</v>
      </c>
      <c r="B855" s="94" t="s">
        <v>79</v>
      </c>
      <c r="C855" s="95">
        <v>45827</v>
      </c>
      <c r="D855" s="131" t="s">
        <v>63</v>
      </c>
      <c r="E855" s="94">
        <v>59393001</v>
      </c>
      <c r="F855" s="94">
        <v>1</v>
      </c>
    </row>
    <row r="856" spans="1:6" x14ac:dyDescent="0.2">
      <c r="A856" s="94" t="s">
        <v>90</v>
      </c>
      <c r="B856" s="94" t="s">
        <v>79</v>
      </c>
      <c r="C856" s="95">
        <v>45827</v>
      </c>
      <c r="D856" s="131" t="s">
        <v>63</v>
      </c>
      <c r="E856" s="94">
        <v>702667</v>
      </c>
      <c r="F856" s="94">
        <v>1</v>
      </c>
    </row>
    <row r="857" spans="1:6" x14ac:dyDescent="0.2">
      <c r="A857" s="94" t="s">
        <v>90</v>
      </c>
      <c r="B857" s="94" t="s">
        <v>79</v>
      </c>
      <c r="C857" s="95">
        <v>45827</v>
      </c>
      <c r="D857" s="131" t="s">
        <v>63</v>
      </c>
      <c r="E857" s="94">
        <v>759710</v>
      </c>
      <c r="F857" s="94">
        <v>2</v>
      </c>
    </row>
    <row r="858" spans="1:6" x14ac:dyDescent="0.2">
      <c r="A858" s="94" t="s">
        <v>90</v>
      </c>
      <c r="B858" s="94" t="s">
        <v>79</v>
      </c>
      <c r="C858" s="95">
        <v>45827</v>
      </c>
      <c r="D858" s="131" t="s">
        <v>63</v>
      </c>
      <c r="E858" s="94">
        <v>759829002</v>
      </c>
      <c r="F858" s="94">
        <v>12</v>
      </c>
    </row>
    <row r="859" spans="1:6" x14ac:dyDescent="0.2">
      <c r="A859" s="94" t="s">
        <v>90</v>
      </c>
      <c r="B859" s="94" t="s">
        <v>79</v>
      </c>
      <c r="C859" s="95">
        <v>45827</v>
      </c>
      <c r="D859" s="131" t="s">
        <v>63</v>
      </c>
      <c r="E859" s="94">
        <v>794886</v>
      </c>
      <c r="F859" s="94">
        <v>1</v>
      </c>
    </row>
    <row r="860" spans="1:6" x14ac:dyDescent="0.2">
      <c r="A860" s="94" t="s">
        <v>90</v>
      </c>
      <c r="B860" s="94" t="s">
        <v>79</v>
      </c>
      <c r="C860" s="95">
        <v>45827</v>
      </c>
      <c r="D860" s="131" t="s">
        <v>63</v>
      </c>
      <c r="E860" s="94">
        <v>928913</v>
      </c>
      <c r="F860" s="94">
        <v>13</v>
      </c>
    </row>
    <row r="861" spans="1:6" x14ac:dyDescent="0.2">
      <c r="A861" s="94" t="s">
        <v>90</v>
      </c>
      <c r="B861" s="94" t="s">
        <v>79</v>
      </c>
      <c r="C861" s="95">
        <v>45827</v>
      </c>
      <c r="D861" s="131" t="s">
        <v>63</v>
      </c>
      <c r="E861" s="94">
        <v>938062</v>
      </c>
      <c r="F861" s="94">
        <v>1</v>
      </c>
    </row>
    <row r="862" spans="1:6" x14ac:dyDescent="0.2">
      <c r="A862" s="94" t="s">
        <v>90</v>
      </c>
      <c r="B862" s="94" t="s">
        <v>79</v>
      </c>
      <c r="C862" s="95">
        <v>45827</v>
      </c>
      <c r="D862" s="131" t="s">
        <v>63</v>
      </c>
      <c r="E862" s="94">
        <v>951041</v>
      </c>
      <c r="F862" s="94">
        <v>1</v>
      </c>
    </row>
    <row r="863" spans="1:6" x14ac:dyDescent="0.2">
      <c r="A863" s="94" t="s">
        <v>90</v>
      </c>
      <c r="B863" s="94" t="s">
        <v>79</v>
      </c>
      <c r="C863" s="95">
        <v>45827</v>
      </c>
      <c r="D863" s="131" t="s">
        <v>63</v>
      </c>
      <c r="E863" s="94">
        <v>973126</v>
      </c>
      <c r="F863" s="94">
        <v>12</v>
      </c>
    </row>
    <row r="864" spans="1:6" x14ac:dyDescent="0.2">
      <c r="A864" s="94" t="s">
        <v>90</v>
      </c>
      <c r="B864" s="94" t="s">
        <v>79</v>
      </c>
      <c r="C864" s="95">
        <v>45827</v>
      </c>
      <c r="D864" s="131" t="s">
        <v>63</v>
      </c>
      <c r="E864" s="94">
        <v>984490</v>
      </c>
      <c r="F864" s="94">
        <v>6</v>
      </c>
    </row>
    <row r="865" spans="1:6" x14ac:dyDescent="0.2">
      <c r="A865" s="94" t="s">
        <v>90</v>
      </c>
      <c r="B865" s="94" t="s">
        <v>79</v>
      </c>
      <c r="C865" s="95">
        <v>45827</v>
      </c>
      <c r="D865" s="131" t="s">
        <v>63</v>
      </c>
      <c r="E865" s="94">
        <v>996622001</v>
      </c>
      <c r="F865" s="94">
        <v>4</v>
      </c>
    </row>
    <row r="866" spans="1:6" x14ac:dyDescent="0.2">
      <c r="A866" s="94" t="s">
        <v>90</v>
      </c>
      <c r="B866" s="94" t="s">
        <v>79</v>
      </c>
      <c r="C866" s="95">
        <v>45827</v>
      </c>
      <c r="D866" s="131" t="s">
        <v>63</v>
      </c>
      <c r="E866" s="94">
        <v>789726</v>
      </c>
      <c r="F866" s="94">
        <v>1</v>
      </c>
    </row>
    <row r="867" spans="1:6" x14ac:dyDescent="0.2">
      <c r="A867" s="94" t="s">
        <v>90</v>
      </c>
      <c r="B867" s="94" t="s">
        <v>79</v>
      </c>
      <c r="C867" s="95">
        <v>45827</v>
      </c>
      <c r="D867" s="131" t="s">
        <v>63</v>
      </c>
      <c r="E867" s="94">
        <v>59505002</v>
      </c>
      <c r="F867" s="94">
        <v>1</v>
      </c>
    </row>
    <row r="868" spans="1:6" x14ac:dyDescent="0.2">
      <c r="A868" s="94" t="s">
        <v>90</v>
      </c>
      <c r="B868" s="94" t="s">
        <v>79</v>
      </c>
      <c r="C868" s="95">
        <v>45827</v>
      </c>
      <c r="D868" s="131" t="s">
        <v>63</v>
      </c>
      <c r="E868" s="94">
        <v>754393</v>
      </c>
      <c r="F868" s="94">
        <v>2</v>
      </c>
    </row>
    <row r="869" spans="1:6" x14ac:dyDescent="0.2">
      <c r="A869" s="94" t="s">
        <v>90</v>
      </c>
      <c r="B869" s="94" t="s">
        <v>79</v>
      </c>
      <c r="C869" s="95">
        <v>45827</v>
      </c>
      <c r="D869" s="131" t="s">
        <v>63</v>
      </c>
      <c r="E869" s="94">
        <v>736119</v>
      </c>
      <c r="F869" s="94">
        <v>1</v>
      </c>
    </row>
    <row r="870" spans="1:6" x14ac:dyDescent="0.2">
      <c r="A870" s="94" t="s">
        <v>90</v>
      </c>
      <c r="B870" s="94" t="s">
        <v>79</v>
      </c>
      <c r="C870" s="95">
        <v>45827</v>
      </c>
      <c r="D870" s="131" t="s">
        <v>63</v>
      </c>
      <c r="E870" s="94">
        <v>1019410</v>
      </c>
      <c r="F870" s="94">
        <v>1</v>
      </c>
    </row>
    <row r="871" spans="1:6" x14ac:dyDescent="0.2">
      <c r="A871" s="94" t="s">
        <v>90</v>
      </c>
      <c r="B871" s="94" t="s">
        <v>79</v>
      </c>
      <c r="C871" s="95">
        <v>45827</v>
      </c>
      <c r="D871" s="131" t="s">
        <v>63</v>
      </c>
      <c r="E871" s="94">
        <v>1025870</v>
      </c>
      <c r="F871" s="94">
        <v>2</v>
      </c>
    </row>
    <row r="872" spans="1:6" x14ac:dyDescent="0.2">
      <c r="A872" s="94" t="s">
        <v>90</v>
      </c>
      <c r="B872" s="94" t="s">
        <v>79</v>
      </c>
      <c r="C872" s="95">
        <v>45827</v>
      </c>
      <c r="D872" s="131" t="s">
        <v>63</v>
      </c>
      <c r="E872" s="94">
        <v>1025903</v>
      </c>
      <c r="F872" s="94">
        <v>2</v>
      </c>
    </row>
    <row r="873" spans="1:6" x14ac:dyDescent="0.2">
      <c r="A873" s="94" t="s">
        <v>90</v>
      </c>
      <c r="B873" s="94" t="s">
        <v>79</v>
      </c>
      <c r="C873" s="95">
        <v>45827</v>
      </c>
      <c r="D873" s="131" t="s">
        <v>63</v>
      </c>
      <c r="E873" s="94">
        <v>113219006</v>
      </c>
      <c r="F873" s="94">
        <v>1</v>
      </c>
    </row>
    <row r="874" spans="1:6" x14ac:dyDescent="0.2">
      <c r="A874" s="94" t="s">
        <v>90</v>
      </c>
      <c r="B874" s="94" t="s">
        <v>79</v>
      </c>
      <c r="C874" s="95">
        <v>45827</v>
      </c>
      <c r="D874" s="131" t="s">
        <v>63</v>
      </c>
      <c r="E874" s="94">
        <v>137400002</v>
      </c>
      <c r="F874" s="94">
        <v>12</v>
      </c>
    </row>
    <row r="875" spans="1:6" x14ac:dyDescent="0.2">
      <c r="A875" s="94" t="s">
        <v>90</v>
      </c>
      <c r="B875" s="94" t="s">
        <v>79</v>
      </c>
      <c r="C875" s="95">
        <v>45827</v>
      </c>
      <c r="D875" s="131" t="s">
        <v>63</v>
      </c>
      <c r="E875" s="94">
        <v>262193</v>
      </c>
      <c r="F875" s="94">
        <v>1</v>
      </c>
    </row>
    <row r="876" spans="1:6" x14ac:dyDescent="0.2">
      <c r="A876" s="94" t="s">
        <v>90</v>
      </c>
      <c r="B876" s="94" t="s">
        <v>79</v>
      </c>
      <c r="C876" s="95">
        <v>45827</v>
      </c>
      <c r="D876" s="131" t="s">
        <v>63</v>
      </c>
      <c r="E876" s="94">
        <v>3203</v>
      </c>
      <c r="F876" s="94">
        <v>11</v>
      </c>
    </row>
    <row r="877" spans="1:6" x14ac:dyDescent="0.2">
      <c r="A877" s="94" t="s">
        <v>90</v>
      </c>
      <c r="B877" s="94" t="s">
        <v>79</v>
      </c>
      <c r="C877" s="95">
        <v>45827</v>
      </c>
      <c r="D877" s="131" t="s">
        <v>63</v>
      </c>
      <c r="E877" s="94">
        <v>394373003</v>
      </c>
      <c r="F877" s="94">
        <v>3</v>
      </c>
    </row>
    <row r="878" spans="1:6" x14ac:dyDescent="0.2">
      <c r="A878" s="94" t="s">
        <v>90</v>
      </c>
      <c r="B878" s="94" t="s">
        <v>79</v>
      </c>
      <c r="C878" s="95">
        <v>45827</v>
      </c>
      <c r="D878" s="131" t="s">
        <v>63</v>
      </c>
      <c r="E878" s="94">
        <v>395222</v>
      </c>
      <c r="F878" s="94">
        <v>1</v>
      </c>
    </row>
    <row r="879" spans="1:6" x14ac:dyDescent="0.2">
      <c r="A879" s="94" t="s">
        <v>90</v>
      </c>
      <c r="B879" s="94" t="s">
        <v>79</v>
      </c>
      <c r="C879" s="95">
        <v>45827</v>
      </c>
      <c r="D879" s="131" t="s">
        <v>63</v>
      </c>
      <c r="E879" s="94">
        <v>418211</v>
      </c>
      <c r="F879" s="94">
        <v>1</v>
      </c>
    </row>
    <row r="880" spans="1:6" x14ac:dyDescent="0.2">
      <c r="A880" s="94" t="s">
        <v>90</v>
      </c>
      <c r="B880" s="94" t="s">
        <v>79</v>
      </c>
      <c r="C880" s="95">
        <v>45827</v>
      </c>
      <c r="D880" s="131" t="s">
        <v>63</v>
      </c>
      <c r="E880" s="94">
        <v>428370</v>
      </c>
      <c r="F880" s="94">
        <v>1</v>
      </c>
    </row>
    <row r="881" spans="1:6" x14ac:dyDescent="0.2">
      <c r="A881" s="94" t="s">
        <v>90</v>
      </c>
      <c r="B881" s="94" t="s">
        <v>79</v>
      </c>
      <c r="C881" s="95">
        <v>45827</v>
      </c>
      <c r="D881" s="131" t="s">
        <v>63</v>
      </c>
      <c r="E881" s="94">
        <v>4353</v>
      </c>
      <c r="F881" s="94">
        <v>12</v>
      </c>
    </row>
    <row r="882" spans="1:6" x14ac:dyDescent="0.2">
      <c r="A882" s="94" t="s">
        <v>90</v>
      </c>
      <c r="B882" s="94" t="s">
        <v>79</v>
      </c>
      <c r="C882" s="95">
        <v>45827</v>
      </c>
      <c r="D882" s="131" t="s">
        <v>63</v>
      </c>
      <c r="E882" s="94">
        <v>4773</v>
      </c>
      <c r="F882" s="94">
        <v>4</v>
      </c>
    </row>
    <row r="883" spans="1:6" x14ac:dyDescent="0.2">
      <c r="A883" s="94" t="s">
        <v>90</v>
      </c>
      <c r="B883" s="94" t="s">
        <v>79</v>
      </c>
      <c r="C883" s="95">
        <v>45827</v>
      </c>
      <c r="D883" s="131" t="s">
        <v>63</v>
      </c>
      <c r="E883" s="94">
        <v>506558003</v>
      </c>
      <c r="F883" s="94">
        <v>12</v>
      </c>
    </row>
    <row r="884" spans="1:6" x14ac:dyDescent="0.2">
      <c r="A884" s="94" t="s">
        <v>90</v>
      </c>
      <c r="B884" s="94" t="s">
        <v>79</v>
      </c>
      <c r="C884" s="95">
        <v>45827</v>
      </c>
      <c r="D884" s="131" t="s">
        <v>63</v>
      </c>
      <c r="E884" s="94">
        <v>522973</v>
      </c>
      <c r="F884" s="94">
        <v>1</v>
      </c>
    </row>
    <row r="885" spans="1:6" x14ac:dyDescent="0.2">
      <c r="A885" s="94" t="s">
        <v>90</v>
      </c>
      <c r="B885" s="94" t="s">
        <v>79</v>
      </c>
      <c r="C885" s="95">
        <v>45827</v>
      </c>
      <c r="D885" s="131" t="s">
        <v>63</v>
      </c>
      <c r="E885" s="94">
        <v>557847</v>
      </c>
      <c r="F885" s="94">
        <v>1</v>
      </c>
    </row>
    <row r="886" spans="1:6" x14ac:dyDescent="0.2">
      <c r="A886" s="94" t="s">
        <v>90</v>
      </c>
      <c r="B886" s="94" t="s">
        <v>79</v>
      </c>
      <c r="C886" s="95">
        <v>45827</v>
      </c>
      <c r="D886" s="131" t="s">
        <v>63</v>
      </c>
      <c r="E886" s="94">
        <v>59393002</v>
      </c>
      <c r="F886" s="94">
        <v>1</v>
      </c>
    </row>
    <row r="887" spans="1:6" x14ac:dyDescent="0.2">
      <c r="A887" s="94" t="s">
        <v>90</v>
      </c>
      <c r="B887" s="94" t="s">
        <v>79</v>
      </c>
      <c r="C887" s="95">
        <v>45827</v>
      </c>
      <c r="D887" s="131" t="s">
        <v>63</v>
      </c>
      <c r="E887" s="94">
        <v>702668</v>
      </c>
      <c r="F887" s="94">
        <v>1</v>
      </c>
    </row>
    <row r="888" spans="1:6" x14ac:dyDescent="0.2">
      <c r="A888" s="94" t="s">
        <v>90</v>
      </c>
      <c r="B888" s="94" t="s">
        <v>79</v>
      </c>
      <c r="C888" s="95">
        <v>45827</v>
      </c>
      <c r="D888" s="131" t="s">
        <v>63</v>
      </c>
      <c r="E888" s="94">
        <v>759711</v>
      </c>
      <c r="F888" s="94">
        <v>2</v>
      </c>
    </row>
    <row r="889" spans="1:6" x14ac:dyDescent="0.2">
      <c r="A889" s="94" t="s">
        <v>90</v>
      </c>
      <c r="B889" s="94" t="s">
        <v>79</v>
      </c>
      <c r="C889" s="95">
        <v>45827</v>
      </c>
      <c r="D889" s="131" t="s">
        <v>63</v>
      </c>
      <c r="E889" s="94">
        <v>759829003</v>
      </c>
      <c r="F889" s="94">
        <v>12</v>
      </c>
    </row>
    <row r="890" spans="1:6" x14ac:dyDescent="0.2">
      <c r="A890" s="94" t="s">
        <v>90</v>
      </c>
      <c r="B890" s="94" t="s">
        <v>79</v>
      </c>
      <c r="C890" s="95">
        <v>45827</v>
      </c>
      <c r="D890" s="131" t="s">
        <v>63</v>
      </c>
      <c r="E890" s="94">
        <v>794887</v>
      </c>
      <c r="F890" s="94">
        <v>1</v>
      </c>
    </row>
    <row r="891" spans="1:6" x14ac:dyDescent="0.2">
      <c r="A891" s="94" t="s">
        <v>90</v>
      </c>
      <c r="B891" s="94" t="s">
        <v>79</v>
      </c>
      <c r="C891" s="95">
        <v>45827</v>
      </c>
      <c r="D891" s="131" t="s">
        <v>63</v>
      </c>
      <c r="E891" s="94">
        <v>928914</v>
      </c>
      <c r="F891" s="94">
        <v>13</v>
      </c>
    </row>
    <row r="892" spans="1:6" x14ac:dyDescent="0.2">
      <c r="A892" s="94" t="s">
        <v>90</v>
      </c>
      <c r="B892" s="94" t="s">
        <v>79</v>
      </c>
      <c r="C892" s="95">
        <v>45827</v>
      </c>
      <c r="D892" s="131" t="s">
        <v>63</v>
      </c>
      <c r="E892" s="94">
        <v>938063</v>
      </c>
      <c r="F892" s="94">
        <v>1</v>
      </c>
    </row>
    <row r="893" spans="1:6" x14ac:dyDescent="0.2">
      <c r="A893" s="94" t="s">
        <v>90</v>
      </c>
      <c r="B893" s="94" t="s">
        <v>79</v>
      </c>
      <c r="C893" s="95">
        <v>45827</v>
      </c>
      <c r="D893" s="131" t="s">
        <v>63</v>
      </c>
      <c r="E893" s="94">
        <v>951042</v>
      </c>
      <c r="F893" s="94">
        <v>1</v>
      </c>
    </row>
    <row r="894" spans="1:6" x14ac:dyDescent="0.2">
      <c r="A894" s="94" t="s">
        <v>90</v>
      </c>
      <c r="B894" s="94" t="s">
        <v>79</v>
      </c>
      <c r="C894" s="95">
        <v>45827</v>
      </c>
      <c r="D894" s="131" t="s">
        <v>63</v>
      </c>
      <c r="E894" s="94">
        <v>973127</v>
      </c>
      <c r="F894" s="94">
        <v>12</v>
      </c>
    </row>
    <row r="895" spans="1:6" x14ac:dyDescent="0.2">
      <c r="A895" s="94" t="s">
        <v>90</v>
      </c>
      <c r="B895" s="94" t="s">
        <v>79</v>
      </c>
      <c r="C895" s="95">
        <v>45827</v>
      </c>
      <c r="D895" s="131" t="s">
        <v>63</v>
      </c>
      <c r="E895" s="94">
        <v>984491</v>
      </c>
      <c r="F895" s="94">
        <v>6</v>
      </c>
    </row>
    <row r="896" spans="1:6" x14ac:dyDescent="0.2">
      <c r="A896" s="94" t="s">
        <v>90</v>
      </c>
      <c r="B896" s="94" t="s">
        <v>79</v>
      </c>
      <c r="C896" s="95">
        <v>45827</v>
      </c>
      <c r="D896" s="131" t="s">
        <v>63</v>
      </c>
      <c r="E896" s="94">
        <v>996622002</v>
      </c>
      <c r="F896" s="94">
        <v>4</v>
      </c>
    </row>
    <row r="897" spans="1:6" x14ac:dyDescent="0.2">
      <c r="A897" s="94" t="s">
        <v>90</v>
      </c>
      <c r="B897" s="94" t="s">
        <v>79</v>
      </c>
      <c r="C897" s="95">
        <v>45827</v>
      </c>
      <c r="D897" s="131" t="s">
        <v>63</v>
      </c>
      <c r="E897" s="94">
        <v>317950</v>
      </c>
      <c r="F897" s="94">
        <v>1</v>
      </c>
    </row>
    <row r="898" spans="1:6" x14ac:dyDescent="0.2">
      <c r="A898" s="94" t="s">
        <v>90</v>
      </c>
      <c r="B898" s="94" t="s">
        <v>79</v>
      </c>
      <c r="C898" s="95">
        <v>45827</v>
      </c>
      <c r="D898" s="131" t="s">
        <v>63</v>
      </c>
      <c r="E898" s="94">
        <v>59505004</v>
      </c>
      <c r="F898" s="94">
        <v>1</v>
      </c>
    </row>
    <row r="899" spans="1:6" x14ac:dyDescent="0.2">
      <c r="A899" s="94" t="s">
        <v>90</v>
      </c>
      <c r="B899" s="94" t="s">
        <v>79</v>
      </c>
      <c r="C899" s="95">
        <v>45827</v>
      </c>
      <c r="D899" s="131" t="s">
        <v>63</v>
      </c>
      <c r="E899" s="94">
        <v>789728</v>
      </c>
      <c r="F899" s="94">
        <v>1</v>
      </c>
    </row>
    <row r="900" spans="1:6" x14ac:dyDescent="0.2">
      <c r="A900" s="94" t="s">
        <v>90</v>
      </c>
      <c r="B900" s="94" t="s">
        <v>79</v>
      </c>
      <c r="C900" s="95">
        <v>45827</v>
      </c>
      <c r="D900" s="131" t="s">
        <v>63</v>
      </c>
      <c r="E900" s="94">
        <v>754395</v>
      </c>
      <c r="F900" s="94">
        <v>2</v>
      </c>
    </row>
    <row r="901" spans="1:6" x14ac:dyDescent="0.2">
      <c r="A901" s="94" t="s">
        <v>90</v>
      </c>
      <c r="B901" s="94" t="s">
        <v>79</v>
      </c>
      <c r="C901" s="95">
        <v>45827</v>
      </c>
      <c r="D901" s="131" t="s">
        <v>63</v>
      </c>
      <c r="E901" s="94">
        <v>736121</v>
      </c>
      <c r="F901" s="94">
        <v>1</v>
      </c>
    </row>
    <row r="902" spans="1:6" x14ac:dyDescent="0.2">
      <c r="A902" s="94" t="s">
        <v>90</v>
      </c>
      <c r="B902" s="94" t="s">
        <v>79</v>
      </c>
      <c r="C902" s="95">
        <v>45827</v>
      </c>
      <c r="D902" s="131" t="s">
        <v>63</v>
      </c>
      <c r="E902" s="94">
        <v>1019412</v>
      </c>
      <c r="F902" s="94">
        <v>1</v>
      </c>
    </row>
    <row r="903" spans="1:6" x14ac:dyDescent="0.2">
      <c r="A903" s="94" t="s">
        <v>90</v>
      </c>
      <c r="B903" s="94" t="s">
        <v>79</v>
      </c>
      <c r="C903" s="95">
        <v>45827</v>
      </c>
      <c r="D903" s="131" t="s">
        <v>63</v>
      </c>
      <c r="E903" s="94">
        <v>1025872</v>
      </c>
      <c r="F903" s="94">
        <v>2</v>
      </c>
    </row>
    <row r="904" spans="1:6" x14ac:dyDescent="0.2">
      <c r="A904" s="94" t="s">
        <v>90</v>
      </c>
      <c r="B904" s="94" t="s">
        <v>79</v>
      </c>
      <c r="C904" s="95">
        <v>45827</v>
      </c>
      <c r="D904" s="131" t="s">
        <v>63</v>
      </c>
      <c r="E904" s="94">
        <v>1025905</v>
      </c>
      <c r="F904" s="94">
        <v>2</v>
      </c>
    </row>
    <row r="905" spans="1:6" x14ac:dyDescent="0.2">
      <c r="A905" s="94" t="s">
        <v>90</v>
      </c>
      <c r="B905" s="94" t="s">
        <v>79</v>
      </c>
      <c r="C905" s="95">
        <v>45827</v>
      </c>
      <c r="D905" s="131" t="s">
        <v>63</v>
      </c>
      <c r="E905" s="94">
        <v>113219008</v>
      </c>
      <c r="F905" s="94">
        <v>1</v>
      </c>
    </row>
    <row r="906" spans="1:6" x14ac:dyDescent="0.2">
      <c r="A906" s="94" t="s">
        <v>90</v>
      </c>
      <c r="B906" s="94" t="s">
        <v>79</v>
      </c>
      <c r="C906" s="95">
        <v>45827</v>
      </c>
      <c r="D906" s="131" t="s">
        <v>63</v>
      </c>
      <c r="E906" s="94">
        <v>137400004</v>
      </c>
      <c r="F906" s="94">
        <v>12</v>
      </c>
    </row>
    <row r="907" spans="1:6" x14ac:dyDescent="0.2">
      <c r="A907" s="94" t="s">
        <v>90</v>
      </c>
      <c r="B907" s="94" t="s">
        <v>79</v>
      </c>
      <c r="C907" s="95">
        <v>45827</v>
      </c>
      <c r="D907" s="131" t="s">
        <v>63</v>
      </c>
      <c r="E907" s="94">
        <v>262195</v>
      </c>
      <c r="F907" s="94">
        <v>1</v>
      </c>
    </row>
    <row r="908" spans="1:6" x14ac:dyDescent="0.2">
      <c r="A908" s="94" t="s">
        <v>90</v>
      </c>
      <c r="B908" s="94" t="s">
        <v>79</v>
      </c>
      <c r="C908" s="95">
        <v>45827</v>
      </c>
      <c r="D908" s="131" t="s">
        <v>63</v>
      </c>
      <c r="E908" s="94">
        <v>3205</v>
      </c>
      <c r="F908" s="94">
        <v>11</v>
      </c>
    </row>
    <row r="909" spans="1:6" x14ac:dyDescent="0.2">
      <c r="A909" s="94" t="s">
        <v>90</v>
      </c>
      <c r="B909" s="94" t="s">
        <v>79</v>
      </c>
      <c r="C909" s="95">
        <v>45827</v>
      </c>
      <c r="D909" s="131" t="s">
        <v>63</v>
      </c>
      <c r="E909" s="94">
        <v>394373005</v>
      </c>
      <c r="F909" s="94">
        <v>3</v>
      </c>
    </row>
    <row r="910" spans="1:6" x14ac:dyDescent="0.2">
      <c r="A910" s="94" t="s">
        <v>90</v>
      </c>
      <c r="B910" s="94" t="s">
        <v>79</v>
      </c>
      <c r="C910" s="95">
        <v>45827</v>
      </c>
      <c r="D910" s="131" t="s">
        <v>63</v>
      </c>
      <c r="E910" s="94">
        <v>395224</v>
      </c>
      <c r="F910" s="94">
        <v>1</v>
      </c>
    </row>
    <row r="911" spans="1:6" x14ac:dyDescent="0.2">
      <c r="A911" s="94" t="s">
        <v>90</v>
      </c>
      <c r="B911" s="94" t="s">
        <v>79</v>
      </c>
      <c r="C911" s="95">
        <v>45827</v>
      </c>
      <c r="D911" s="131" t="s">
        <v>63</v>
      </c>
      <c r="E911" s="94">
        <v>418213</v>
      </c>
      <c r="F911" s="94">
        <v>1</v>
      </c>
    </row>
    <row r="912" spans="1:6" x14ac:dyDescent="0.2">
      <c r="A912" s="94" t="s">
        <v>90</v>
      </c>
      <c r="B912" s="94" t="s">
        <v>79</v>
      </c>
      <c r="C912" s="95">
        <v>45827</v>
      </c>
      <c r="D912" s="131" t="s">
        <v>63</v>
      </c>
      <c r="E912" s="94">
        <v>428372</v>
      </c>
      <c r="F912" s="94">
        <v>1</v>
      </c>
    </row>
    <row r="913" spans="1:6" x14ac:dyDescent="0.2">
      <c r="A913" s="94" t="s">
        <v>90</v>
      </c>
      <c r="B913" s="94" t="s">
        <v>79</v>
      </c>
      <c r="C913" s="95">
        <v>45827</v>
      </c>
      <c r="D913" s="131" t="s">
        <v>63</v>
      </c>
      <c r="E913" s="94">
        <v>4355</v>
      </c>
      <c r="F913" s="94">
        <v>12</v>
      </c>
    </row>
    <row r="914" spans="1:6" x14ac:dyDescent="0.2">
      <c r="A914" s="94" t="s">
        <v>90</v>
      </c>
      <c r="B914" s="94" t="s">
        <v>79</v>
      </c>
      <c r="C914" s="95">
        <v>45827</v>
      </c>
      <c r="D914" s="131" t="s">
        <v>63</v>
      </c>
      <c r="E914" s="94">
        <v>4775</v>
      </c>
      <c r="F914" s="94">
        <v>4</v>
      </c>
    </row>
    <row r="915" spans="1:6" x14ac:dyDescent="0.2">
      <c r="A915" s="94" t="s">
        <v>90</v>
      </c>
      <c r="B915" s="94" t="s">
        <v>79</v>
      </c>
      <c r="C915" s="95">
        <v>45827</v>
      </c>
      <c r="D915" s="131" t="s">
        <v>63</v>
      </c>
      <c r="E915" s="94">
        <v>506558005</v>
      </c>
      <c r="F915" s="94">
        <v>12</v>
      </c>
    </row>
    <row r="916" spans="1:6" x14ac:dyDescent="0.2">
      <c r="A916" s="94" t="s">
        <v>90</v>
      </c>
      <c r="B916" s="94" t="s">
        <v>79</v>
      </c>
      <c r="C916" s="95">
        <v>45827</v>
      </c>
      <c r="D916" s="131" t="s">
        <v>63</v>
      </c>
      <c r="E916" s="94">
        <v>522975</v>
      </c>
      <c r="F916" s="94">
        <v>1</v>
      </c>
    </row>
    <row r="917" spans="1:6" x14ac:dyDescent="0.2">
      <c r="A917" s="94" t="s">
        <v>90</v>
      </c>
      <c r="B917" s="94" t="s">
        <v>79</v>
      </c>
      <c r="C917" s="95">
        <v>45827</v>
      </c>
      <c r="D917" s="131" t="s">
        <v>63</v>
      </c>
      <c r="E917" s="94">
        <v>557849</v>
      </c>
      <c r="F917" s="94">
        <v>1</v>
      </c>
    </row>
    <row r="918" spans="1:6" x14ac:dyDescent="0.2">
      <c r="A918" s="94" t="s">
        <v>90</v>
      </c>
      <c r="B918" s="94" t="s">
        <v>79</v>
      </c>
      <c r="C918" s="95">
        <v>45827</v>
      </c>
      <c r="D918" s="131" t="s">
        <v>63</v>
      </c>
      <c r="E918" s="94">
        <v>59393004</v>
      </c>
      <c r="F918" s="94">
        <v>1</v>
      </c>
    </row>
    <row r="919" spans="1:6" x14ac:dyDescent="0.2">
      <c r="A919" s="94" t="s">
        <v>90</v>
      </c>
      <c r="B919" s="94" t="s">
        <v>79</v>
      </c>
      <c r="C919" s="95">
        <v>45827</v>
      </c>
      <c r="D919" s="131" t="s">
        <v>63</v>
      </c>
      <c r="E919" s="94">
        <v>702670</v>
      </c>
      <c r="F919" s="94">
        <v>1</v>
      </c>
    </row>
    <row r="920" spans="1:6" x14ac:dyDescent="0.2">
      <c r="A920" s="94" t="s">
        <v>90</v>
      </c>
      <c r="B920" s="94" t="s">
        <v>79</v>
      </c>
      <c r="C920" s="95">
        <v>45827</v>
      </c>
      <c r="D920" s="131" t="s">
        <v>63</v>
      </c>
      <c r="E920" s="94">
        <v>759713</v>
      </c>
      <c r="F920" s="94">
        <v>2</v>
      </c>
    </row>
    <row r="921" spans="1:6" x14ac:dyDescent="0.2">
      <c r="A921" s="94" t="s">
        <v>90</v>
      </c>
      <c r="B921" s="94" t="s">
        <v>79</v>
      </c>
      <c r="C921" s="95">
        <v>45827</v>
      </c>
      <c r="D921" s="131" t="s">
        <v>63</v>
      </c>
      <c r="E921" s="94">
        <v>759829005</v>
      </c>
      <c r="F921" s="94">
        <v>12</v>
      </c>
    </row>
    <row r="922" spans="1:6" x14ac:dyDescent="0.2">
      <c r="A922" s="94" t="s">
        <v>90</v>
      </c>
      <c r="B922" s="94" t="s">
        <v>79</v>
      </c>
      <c r="C922" s="95">
        <v>45827</v>
      </c>
      <c r="D922" s="131" t="s">
        <v>63</v>
      </c>
      <c r="E922" s="94">
        <v>794889</v>
      </c>
      <c r="F922" s="94">
        <v>1</v>
      </c>
    </row>
    <row r="923" spans="1:6" x14ac:dyDescent="0.2">
      <c r="A923" s="94" t="s">
        <v>90</v>
      </c>
      <c r="B923" s="94" t="s">
        <v>79</v>
      </c>
      <c r="C923" s="95">
        <v>45827</v>
      </c>
      <c r="D923" s="131" t="s">
        <v>63</v>
      </c>
      <c r="E923" s="94">
        <v>928916</v>
      </c>
      <c r="F923" s="94">
        <v>13</v>
      </c>
    </row>
    <row r="924" spans="1:6" x14ac:dyDescent="0.2">
      <c r="A924" s="94" t="s">
        <v>90</v>
      </c>
      <c r="B924" s="94" t="s">
        <v>79</v>
      </c>
      <c r="C924" s="95">
        <v>45827</v>
      </c>
      <c r="D924" s="131" t="s">
        <v>63</v>
      </c>
      <c r="E924" s="94">
        <v>938065</v>
      </c>
      <c r="F924" s="94">
        <v>1</v>
      </c>
    </row>
    <row r="925" spans="1:6" x14ac:dyDescent="0.2">
      <c r="A925" s="94" t="s">
        <v>90</v>
      </c>
      <c r="B925" s="94" t="s">
        <v>79</v>
      </c>
      <c r="C925" s="95">
        <v>45827</v>
      </c>
      <c r="D925" s="131" t="s">
        <v>63</v>
      </c>
      <c r="E925" s="94">
        <v>951044</v>
      </c>
      <c r="F925" s="94">
        <v>1</v>
      </c>
    </row>
    <row r="926" spans="1:6" x14ac:dyDescent="0.2">
      <c r="A926" s="94" t="s">
        <v>90</v>
      </c>
      <c r="B926" s="94" t="s">
        <v>79</v>
      </c>
      <c r="C926" s="95">
        <v>45827</v>
      </c>
      <c r="D926" s="131" t="s">
        <v>63</v>
      </c>
      <c r="E926" s="94">
        <v>973129</v>
      </c>
      <c r="F926" s="94">
        <v>12</v>
      </c>
    </row>
    <row r="927" spans="1:6" x14ac:dyDescent="0.2">
      <c r="A927" s="94" t="s">
        <v>90</v>
      </c>
      <c r="B927" s="94" t="s">
        <v>79</v>
      </c>
      <c r="C927" s="95">
        <v>45827</v>
      </c>
      <c r="D927" s="131" t="s">
        <v>63</v>
      </c>
      <c r="E927" s="94">
        <v>984493</v>
      </c>
      <c r="F927" s="94">
        <v>6</v>
      </c>
    </row>
    <row r="928" spans="1:6" x14ac:dyDescent="0.2">
      <c r="A928" s="94" t="s">
        <v>90</v>
      </c>
      <c r="B928" s="94" t="s">
        <v>79</v>
      </c>
      <c r="C928" s="95">
        <v>45827</v>
      </c>
      <c r="D928" s="131" t="s">
        <v>63</v>
      </c>
      <c r="E928" s="94">
        <v>996622004</v>
      </c>
      <c r="F928" s="94">
        <v>4</v>
      </c>
    </row>
    <row r="929" spans="14:14" customFormat="1" x14ac:dyDescent="0.2">
      <c r="N929" s="116"/>
    </row>
    <row r="930" spans="14:14" customFormat="1" x14ac:dyDescent="0.2">
      <c r="N930" s="116"/>
    </row>
    <row r="931" spans="14:14" customFormat="1" x14ac:dyDescent="0.2">
      <c r="N931" s="116"/>
    </row>
    <row r="932" spans="14:14" customFormat="1" x14ac:dyDescent="0.2">
      <c r="N932" s="116"/>
    </row>
    <row r="933" spans="14:14" customFormat="1" x14ac:dyDescent="0.2">
      <c r="N933" s="116"/>
    </row>
    <row r="934" spans="14:14" customFormat="1" x14ac:dyDescent="0.2">
      <c r="N934" s="116"/>
    </row>
    <row r="935" spans="14:14" customFormat="1" x14ac:dyDescent="0.2">
      <c r="N935" s="116"/>
    </row>
    <row r="936" spans="14:14" customFormat="1" x14ac:dyDescent="0.2">
      <c r="N936" s="116"/>
    </row>
    <row r="937" spans="14:14" customFormat="1" x14ac:dyDescent="0.2">
      <c r="N937" s="116"/>
    </row>
    <row r="938" spans="14:14" customFormat="1" x14ac:dyDescent="0.2">
      <c r="N938" s="116"/>
    </row>
    <row r="939" spans="14:14" customFormat="1" x14ac:dyDescent="0.2">
      <c r="N939" s="116"/>
    </row>
    <row r="940" spans="14:14" customFormat="1" x14ac:dyDescent="0.2">
      <c r="N940" s="116"/>
    </row>
    <row r="941" spans="14:14" customFormat="1" x14ac:dyDescent="0.2">
      <c r="N941" s="116"/>
    </row>
    <row r="942" spans="14:14" customFormat="1" x14ac:dyDescent="0.2">
      <c r="N942" s="116"/>
    </row>
    <row r="943" spans="14:14" customFormat="1" x14ac:dyDescent="0.2">
      <c r="N943" s="116"/>
    </row>
    <row r="944" spans="14:14" customFormat="1" x14ac:dyDescent="0.2">
      <c r="N944" s="116"/>
    </row>
    <row r="945" spans="14:14" customFormat="1" x14ac:dyDescent="0.2">
      <c r="N945" s="116"/>
    </row>
    <row r="946" spans="14:14" customFormat="1" x14ac:dyDescent="0.2">
      <c r="N946" s="116"/>
    </row>
    <row r="947" spans="14:14" customFormat="1" x14ac:dyDescent="0.2">
      <c r="N947" s="116"/>
    </row>
    <row r="948" spans="14:14" customFormat="1" x14ac:dyDescent="0.2">
      <c r="N948" s="116"/>
    </row>
    <row r="949" spans="14:14" customFormat="1" x14ac:dyDescent="0.2">
      <c r="N949" s="116"/>
    </row>
    <row r="950" spans="14:14" customFormat="1" x14ac:dyDescent="0.2">
      <c r="N950" s="116"/>
    </row>
    <row r="951" spans="14:14" customFormat="1" x14ac:dyDescent="0.2">
      <c r="N951" s="116"/>
    </row>
    <row r="952" spans="14:14" customFormat="1" x14ac:dyDescent="0.2">
      <c r="N952" s="116"/>
    </row>
    <row r="953" spans="14:14" customFormat="1" x14ac:dyDescent="0.2">
      <c r="N953" s="116"/>
    </row>
    <row r="954" spans="14:14" customFormat="1" x14ac:dyDescent="0.2">
      <c r="N954" s="116"/>
    </row>
    <row r="955" spans="14:14" customFormat="1" x14ac:dyDescent="0.2">
      <c r="N955" s="116"/>
    </row>
    <row r="956" spans="14:14" customFormat="1" x14ac:dyDescent="0.2">
      <c r="N956" s="116"/>
    </row>
    <row r="957" spans="14:14" customFormat="1" x14ac:dyDescent="0.2">
      <c r="N957" s="116"/>
    </row>
    <row r="958" spans="14:14" customFormat="1" x14ac:dyDescent="0.2">
      <c r="N958" s="116"/>
    </row>
    <row r="959" spans="14:14" customFormat="1" x14ac:dyDescent="0.2">
      <c r="N959" s="116"/>
    </row>
    <row r="960" spans="14:14" customFormat="1" x14ac:dyDescent="0.2">
      <c r="N960" s="116"/>
    </row>
    <row r="961" spans="14:14" customFormat="1" x14ac:dyDescent="0.2">
      <c r="N961" s="116"/>
    </row>
    <row r="962" spans="14:14" customFormat="1" x14ac:dyDescent="0.2">
      <c r="N962" s="116"/>
    </row>
    <row r="963" spans="14:14" customFormat="1" x14ac:dyDescent="0.2">
      <c r="N963" s="116"/>
    </row>
    <row r="964" spans="14:14" customFormat="1" x14ac:dyDescent="0.2">
      <c r="N964" s="116"/>
    </row>
    <row r="965" spans="14:14" customFormat="1" x14ac:dyDescent="0.2">
      <c r="N965" s="116"/>
    </row>
    <row r="966" spans="14:14" customFormat="1" x14ac:dyDescent="0.2">
      <c r="N966" s="116"/>
    </row>
    <row r="967" spans="14:14" customFormat="1" x14ac:dyDescent="0.2">
      <c r="N967" s="116"/>
    </row>
    <row r="968" spans="14:14" customFormat="1" x14ac:dyDescent="0.2">
      <c r="N968" s="116"/>
    </row>
    <row r="969" spans="14:14" customFormat="1" x14ac:dyDescent="0.2">
      <c r="N969" s="116"/>
    </row>
    <row r="970" spans="14:14" customFormat="1" x14ac:dyDescent="0.2">
      <c r="N970" s="116"/>
    </row>
    <row r="971" spans="14:14" customFormat="1" x14ac:dyDescent="0.2">
      <c r="N971" s="116"/>
    </row>
    <row r="972" spans="14:14" customFormat="1" x14ac:dyDescent="0.2">
      <c r="N972" s="116"/>
    </row>
    <row r="973" spans="14:14" customFormat="1" x14ac:dyDescent="0.2">
      <c r="N973" s="116"/>
    </row>
    <row r="974" spans="14:14" customFormat="1" x14ac:dyDescent="0.2">
      <c r="N974" s="116"/>
    </row>
    <row r="975" spans="14:14" customFormat="1" x14ac:dyDescent="0.2">
      <c r="N975" s="116"/>
    </row>
    <row r="976" spans="14:14" customFormat="1" x14ac:dyDescent="0.2">
      <c r="N976" s="116"/>
    </row>
    <row r="977" spans="14:14" customFormat="1" x14ac:dyDescent="0.2">
      <c r="N977" s="116"/>
    </row>
    <row r="978" spans="14:14" customFormat="1" x14ac:dyDescent="0.2">
      <c r="N978" s="116"/>
    </row>
    <row r="979" spans="14:14" customFormat="1" x14ac:dyDescent="0.2">
      <c r="N979" s="116"/>
    </row>
    <row r="980" spans="14:14" customFormat="1" x14ac:dyDescent="0.2">
      <c r="N980" s="116"/>
    </row>
    <row r="981" spans="14:14" customFormat="1" x14ac:dyDescent="0.2">
      <c r="N981" s="116"/>
    </row>
    <row r="982" spans="14:14" customFormat="1" x14ac:dyDescent="0.2">
      <c r="N982" s="116"/>
    </row>
    <row r="983" spans="14:14" customFormat="1" x14ac:dyDescent="0.2">
      <c r="N983" s="116"/>
    </row>
    <row r="984" spans="14:14" customFormat="1" x14ac:dyDescent="0.2">
      <c r="N984" s="116"/>
    </row>
    <row r="985" spans="14:14" customFormat="1" x14ac:dyDescent="0.2">
      <c r="N985" s="116"/>
    </row>
    <row r="986" spans="14:14" customFormat="1" x14ac:dyDescent="0.2">
      <c r="N986" s="116"/>
    </row>
    <row r="987" spans="14:14" customFormat="1" x14ac:dyDescent="0.2">
      <c r="N987" s="116"/>
    </row>
    <row r="988" spans="14:14" customFormat="1" x14ac:dyDescent="0.2">
      <c r="N988" s="116"/>
    </row>
    <row r="989" spans="14:14" customFormat="1" x14ac:dyDescent="0.2">
      <c r="N989" s="116"/>
    </row>
    <row r="990" spans="14:14" customFormat="1" x14ac:dyDescent="0.2">
      <c r="N990" s="116"/>
    </row>
    <row r="991" spans="14:14" customFormat="1" x14ac:dyDescent="0.2">
      <c r="N991" s="116"/>
    </row>
    <row r="992" spans="14:14" customFormat="1" x14ac:dyDescent="0.2">
      <c r="N992" s="116"/>
    </row>
    <row r="993" spans="14:14" customFormat="1" x14ac:dyDescent="0.2">
      <c r="N993" s="116"/>
    </row>
    <row r="994" spans="14:14" customFormat="1" x14ac:dyDescent="0.2">
      <c r="N994" s="116"/>
    </row>
    <row r="995" spans="14:14" customFormat="1" x14ac:dyDescent="0.2">
      <c r="N995" s="116"/>
    </row>
    <row r="996" spans="14:14" customFormat="1" x14ac:dyDescent="0.2">
      <c r="N996" s="116"/>
    </row>
    <row r="997" spans="14:14" customFormat="1" x14ac:dyDescent="0.2">
      <c r="N997" s="116"/>
    </row>
    <row r="998" spans="14:14" customFormat="1" x14ac:dyDescent="0.2">
      <c r="N998" s="116"/>
    </row>
    <row r="999" spans="14:14" customFormat="1" x14ac:dyDescent="0.2">
      <c r="N999" s="116"/>
    </row>
    <row r="1000" spans="14:14" customFormat="1" x14ac:dyDescent="0.2">
      <c r="N1000" s="116"/>
    </row>
    <row r="1001" spans="14:14" customFormat="1" x14ac:dyDescent="0.2">
      <c r="N1001" s="116"/>
    </row>
    <row r="1002" spans="14:14" customFormat="1" x14ac:dyDescent="0.2">
      <c r="N1002" s="116"/>
    </row>
    <row r="1003" spans="14:14" customFormat="1" x14ac:dyDescent="0.2">
      <c r="N1003" s="116"/>
    </row>
    <row r="1004" spans="14:14" customFormat="1" x14ac:dyDescent="0.2">
      <c r="N1004" s="116"/>
    </row>
    <row r="1005" spans="14:14" customFormat="1" x14ac:dyDescent="0.2">
      <c r="N1005" s="116"/>
    </row>
    <row r="1006" spans="14:14" customFormat="1" x14ac:dyDescent="0.2">
      <c r="N1006" s="116"/>
    </row>
    <row r="1007" spans="14:14" customFormat="1" x14ac:dyDescent="0.2">
      <c r="N1007" s="116"/>
    </row>
    <row r="1008" spans="14:14" customFormat="1" x14ac:dyDescent="0.2">
      <c r="N1008" s="116"/>
    </row>
    <row r="1009" spans="14:14" customFormat="1" x14ac:dyDescent="0.2">
      <c r="N1009" s="116"/>
    </row>
    <row r="1010" spans="14:14" customFormat="1" x14ac:dyDescent="0.2">
      <c r="N1010" s="116"/>
    </row>
    <row r="1011" spans="14:14" customFormat="1" x14ac:dyDescent="0.2">
      <c r="N1011" s="116"/>
    </row>
    <row r="1012" spans="14:14" customFormat="1" x14ac:dyDescent="0.2">
      <c r="N1012" s="116"/>
    </row>
    <row r="1013" spans="14:14" customFormat="1" x14ac:dyDescent="0.2">
      <c r="N1013" s="116"/>
    </row>
    <row r="1014" spans="14:14" customFormat="1" x14ac:dyDescent="0.2">
      <c r="N1014" s="116"/>
    </row>
    <row r="1015" spans="14:14" customFormat="1" x14ac:dyDescent="0.2">
      <c r="N1015" s="116"/>
    </row>
    <row r="1016" spans="14:14" customFormat="1" x14ac:dyDescent="0.2">
      <c r="N1016" s="116"/>
    </row>
    <row r="1017" spans="14:14" customFormat="1" x14ac:dyDescent="0.2">
      <c r="N1017" s="116"/>
    </row>
    <row r="1018" spans="14:14" customFormat="1" x14ac:dyDescent="0.2">
      <c r="N1018" s="116"/>
    </row>
    <row r="1019" spans="14:14" customFormat="1" x14ac:dyDescent="0.2">
      <c r="N1019" s="116"/>
    </row>
    <row r="1020" spans="14:14" customFormat="1" x14ac:dyDescent="0.2">
      <c r="N1020" s="116"/>
    </row>
    <row r="1021" spans="14:14" customFormat="1" x14ac:dyDescent="0.2">
      <c r="N1021" s="116"/>
    </row>
    <row r="1022" spans="14:14" customFormat="1" x14ac:dyDescent="0.2">
      <c r="N1022" s="116"/>
    </row>
    <row r="1023" spans="14:14" customFormat="1" x14ac:dyDescent="0.2">
      <c r="N1023" s="116"/>
    </row>
    <row r="1024" spans="14:14" customFormat="1" x14ac:dyDescent="0.2">
      <c r="N1024" s="116"/>
    </row>
    <row r="1025" spans="14:14" customFormat="1" x14ac:dyDescent="0.2">
      <c r="N1025" s="116"/>
    </row>
    <row r="1026" spans="14:14" customFormat="1" x14ac:dyDescent="0.2">
      <c r="N1026" s="116"/>
    </row>
    <row r="1027" spans="14:14" customFormat="1" x14ac:dyDescent="0.2">
      <c r="N1027" s="116"/>
    </row>
    <row r="1028" spans="14:14" customFormat="1" x14ac:dyDescent="0.2">
      <c r="N1028" s="116"/>
    </row>
    <row r="1029" spans="14:14" customFormat="1" x14ac:dyDescent="0.2">
      <c r="N1029" s="116"/>
    </row>
    <row r="1030" spans="14:14" customFormat="1" x14ac:dyDescent="0.2">
      <c r="N1030" s="116"/>
    </row>
    <row r="1031" spans="14:14" customFormat="1" x14ac:dyDescent="0.2">
      <c r="N1031" s="116"/>
    </row>
    <row r="1032" spans="14:14" customFormat="1" x14ac:dyDescent="0.2">
      <c r="N1032" s="116"/>
    </row>
    <row r="1033" spans="14:14" customFormat="1" x14ac:dyDescent="0.2">
      <c r="N1033" s="116"/>
    </row>
    <row r="1034" spans="14:14" customFormat="1" x14ac:dyDescent="0.2">
      <c r="N1034" s="116"/>
    </row>
    <row r="1035" spans="14:14" customFormat="1" x14ac:dyDescent="0.2">
      <c r="N1035" s="116"/>
    </row>
    <row r="1036" spans="14:14" customFormat="1" x14ac:dyDescent="0.2">
      <c r="N1036" s="116"/>
    </row>
    <row r="1037" spans="14:14" customFormat="1" x14ac:dyDescent="0.2">
      <c r="N1037" s="116"/>
    </row>
    <row r="1038" spans="14:14" customFormat="1" x14ac:dyDescent="0.2">
      <c r="N1038" s="116"/>
    </row>
    <row r="1039" spans="14:14" customFormat="1" x14ac:dyDescent="0.2">
      <c r="N1039" s="116"/>
    </row>
    <row r="1040" spans="14:14" customFormat="1" x14ac:dyDescent="0.2">
      <c r="N1040" s="116"/>
    </row>
    <row r="1041" spans="14:14" customFormat="1" x14ac:dyDescent="0.2">
      <c r="N1041" s="116"/>
    </row>
    <row r="1042" spans="14:14" customFormat="1" x14ac:dyDescent="0.2">
      <c r="N1042" s="116"/>
    </row>
    <row r="1043" spans="14:14" customFormat="1" x14ac:dyDescent="0.2">
      <c r="N1043" s="116"/>
    </row>
    <row r="1044" spans="14:14" customFormat="1" x14ac:dyDescent="0.2">
      <c r="N1044" s="116"/>
    </row>
    <row r="1045" spans="14:14" customFormat="1" x14ac:dyDescent="0.2">
      <c r="N1045" s="116"/>
    </row>
    <row r="1046" spans="14:14" customFormat="1" x14ac:dyDescent="0.2">
      <c r="N1046" s="116"/>
    </row>
    <row r="1047" spans="14:14" customFormat="1" x14ac:dyDescent="0.2">
      <c r="N1047" s="116"/>
    </row>
    <row r="1048" spans="14:14" customFormat="1" x14ac:dyDescent="0.2">
      <c r="N1048" s="116"/>
    </row>
    <row r="1049" spans="14:14" customFormat="1" x14ac:dyDescent="0.2">
      <c r="N1049" s="116"/>
    </row>
    <row r="1050" spans="14:14" customFormat="1" x14ac:dyDescent="0.2">
      <c r="N1050" s="116"/>
    </row>
    <row r="1051" spans="14:14" customFormat="1" x14ac:dyDescent="0.2">
      <c r="N1051" s="116"/>
    </row>
    <row r="1052" spans="14:14" customFormat="1" x14ac:dyDescent="0.2">
      <c r="N1052" s="116"/>
    </row>
    <row r="1053" spans="14:14" customFormat="1" x14ac:dyDescent="0.2">
      <c r="N1053" s="116"/>
    </row>
    <row r="1054" spans="14:14" customFormat="1" x14ac:dyDescent="0.2">
      <c r="N1054" s="116"/>
    </row>
    <row r="1055" spans="14:14" customFormat="1" x14ac:dyDescent="0.2">
      <c r="N1055" s="116"/>
    </row>
    <row r="1056" spans="14:14" customFormat="1" x14ac:dyDescent="0.2">
      <c r="N1056" s="116"/>
    </row>
    <row r="1057" spans="14:14" customFormat="1" x14ac:dyDescent="0.2">
      <c r="N1057" s="116"/>
    </row>
    <row r="1058" spans="14:14" customFormat="1" x14ac:dyDescent="0.2">
      <c r="N1058" s="116"/>
    </row>
    <row r="1059" spans="14:14" customFormat="1" x14ac:dyDescent="0.2">
      <c r="N1059" s="116"/>
    </row>
    <row r="1060" spans="14:14" customFormat="1" x14ac:dyDescent="0.2">
      <c r="N1060" s="116"/>
    </row>
    <row r="1061" spans="14:14" customFormat="1" x14ac:dyDescent="0.2">
      <c r="N1061" s="116"/>
    </row>
    <row r="1062" spans="14:14" customFormat="1" x14ac:dyDescent="0.2">
      <c r="N1062" s="116"/>
    </row>
    <row r="1063" spans="14:14" customFormat="1" x14ac:dyDescent="0.2">
      <c r="N1063" s="116"/>
    </row>
    <row r="1064" spans="14:14" customFormat="1" x14ac:dyDescent="0.2">
      <c r="N1064" s="116"/>
    </row>
    <row r="1065" spans="14:14" customFormat="1" x14ac:dyDescent="0.2">
      <c r="N1065" s="116"/>
    </row>
    <row r="1066" spans="14:14" customFormat="1" x14ac:dyDescent="0.2">
      <c r="N1066" s="116"/>
    </row>
    <row r="1067" spans="14:14" customFormat="1" x14ac:dyDescent="0.2">
      <c r="N1067" s="116"/>
    </row>
    <row r="1068" spans="14:14" customFormat="1" x14ac:dyDescent="0.2">
      <c r="N1068" s="116"/>
    </row>
    <row r="1069" spans="14:14" customFormat="1" x14ac:dyDescent="0.2">
      <c r="N1069" s="116"/>
    </row>
    <row r="1070" spans="14:14" customFormat="1" x14ac:dyDescent="0.2">
      <c r="N1070" s="116"/>
    </row>
    <row r="1071" spans="14:14" customFormat="1" x14ac:dyDescent="0.2">
      <c r="N1071" s="116"/>
    </row>
    <row r="1072" spans="14:14" customFormat="1" x14ac:dyDescent="0.2">
      <c r="N1072" s="116"/>
    </row>
    <row r="1073" spans="14:14" customFormat="1" x14ac:dyDescent="0.2">
      <c r="N1073" s="116"/>
    </row>
    <row r="1074" spans="14:14" customFormat="1" x14ac:dyDescent="0.2">
      <c r="N1074" s="116"/>
    </row>
    <row r="1075" spans="14:14" customFormat="1" x14ac:dyDescent="0.2">
      <c r="N1075" s="116"/>
    </row>
    <row r="1076" spans="14:14" customFormat="1" x14ac:dyDescent="0.2">
      <c r="N1076" s="116"/>
    </row>
    <row r="1077" spans="14:14" customFormat="1" x14ac:dyDescent="0.2">
      <c r="N1077" s="116"/>
    </row>
    <row r="1078" spans="14:14" customFormat="1" x14ac:dyDescent="0.2">
      <c r="N1078" s="116"/>
    </row>
    <row r="1079" spans="14:14" customFormat="1" x14ac:dyDescent="0.2">
      <c r="N1079" s="116"/>
    </row>
    <row r="1080" spans="14:14" customFormat="1" x14ac:dyDescent="0.2">
      <c r="N1080" s="116"/>
    </row>
    <row r="1081" spans="14:14" customFormat="1" x14ac:dyDescent="0.2">
      <c r="N1081" s="116"/>
    </row>
    <row r="1082" spans="14:14" customFormat="1" x14ac:dyDescent="0.2">
      <c r="N1082" s="116"/>
    </row>
    <row r="1083" spans="14:14" customFormat="1" x14ac:dyDescent="0.2">
      <c r="N1083" s="116"/>
    </row>
    <row r="1084" spans="14:14" customFormat="1" x14ac:dyDescent="0.2">
      <c r="N1084" s="116"/>
    </row>
    <row r="1085" spans="14:14" customFormat="1" x14ac:dyDescent="0.2">
      <c r="N1085" s="116"/>
    </row>
    <row r="1086" spans="14:14" customFormat="1" x14ac:dyDescent="0.2">
      <c r="N1086" s="116"/>
    </row>
    <row r="1087" spans="14:14" customFormat="1" x14ac:dyDescent="0.2">
      <c r="N1087" s="116"/>
    </row>
    <row r="1088" spans="14:14" customFormat="1" x14ac:dyDescent="0.2">
      <c r="N1088" s="116"/>
    </row>
    <row r="1089" spans="14:14" customFormat="1" x14ac:dyDescent="0.2">
      <c r="N1089" s="116"/>
    </row>
    <row r="1090" spans="14:14" customFormat="1" x14ac:dyDescent="0.2">
      <c r="N1090" s="116"/>
    </row>
    <row r="1091" spans="14:14" customFormat="1" x14ac:dyDescent="0.2">
      <c r="N1091" s="116"/>
    </row>
    <row r="1092" spans="14:14" customFormat="1" x14ac:dyDescent="0.2">
      <c r="N1092" s="116"/>
    </row>
    <row r="1093" spans="14:14" customFormat="1" x14ac:dyDescent="0.2">
      <c r="N1093" s="116"/>
    </row>
    <row r="1094" spans="14:14" customFormat="1" x14ac:dyDescent="0.2">
      <c r="N1094" s="116"/>
    </row>
    <row r="1095" spans="14:14" customFormat="1" x14ac:dyDescent="0.2">
      <c r="N1095" s="116"/>
    </row>
    <row r="1096" spans="14:14" customFormat="1" x14ac:dyDescent="0.2">
      <c r="N1096" s="116"/>
    </row>
    <row r="1097" spans="14:14" customFormat="1" x14ac:dyDescent="0.2">
      <c r="N1097" s="116"/>
    </row>
    <row r="1098" spans="14:14" customFormat="1" x14ac:dyDescent="0.2">
      <c r="N1098" s="116"/>
    </row>
    <row r="1099" spans="14:14" customFormat="1" x14ac:dyDescent="0.2">
      <c r="N1099" s="116"/>
    </row>
    <row r="1100" spans="14:14" customFormat="1" x14ac:dyDescent="0.2">
      <c r="N1100" s="116"/>
    </row>
    <row r="1101" spans="14:14" customFormat="1" x14ac:dyDescent="0.2">
      <c r="N1101" s="116"/>
    </row>
    <row r="1102" spans="14:14" customFormat="1" x14ac:dyDescent="0.2">
      <c r="N1102" s="116"/>
    </row>
    <row r="1103" spans="14:14" customFormat="1" x14ac:dyDescent="0.2">
      <c r="N1103" s="116"/>
    </row>
    <row r="1104" spans="14:14" customFormat="1" x14ac:dyDescent="0.2">
      <c r="N1104" s="116"/>
    </row>
    <row r="1105" spans="14:14" customFormat="1" x14ac:dyDescent="0.2">
      <c r="N1105" s="116"/>
    </row>
    <row r="1106" spans="14:14" customFormat="1" x14ac:dyDescent="0.2">
      <c r="N1106" s="116"/>
    </row>
    <row r="1107" spans="14:14" customFormat="1" x14ac:dyDescent="0.2">
      <c r="N1107" s="116"/>
    </row>
    <row r="1108" spans="14:14" customFormat="1" x14ac:dyDescent="0.2">
      <c r="N1108" s="116"/>
    </row>
    <row r="1109" spans="14:14" customFormat="1" x14ac:dyDescent="0.2">
      <c r="N1109" s="116"/>
    </row>
    <row r="1110" spans="14:14" customFormat="1" x14ac:dyDescent="0.2">
      <c r="N1110" s="116"/>
    </row>
    <row r="1111" spans="14:14" customFormat="1" x14ac:dyDescent="0.2">
      <c r="N1111" s="116"/>
    </row>
    <row r="1112" spans="14:14" customFormat="1" x14ac:dyDescent="0.2">
      <c r="N1112" s="116"/>
    </row>
    <row r="1113" spans="14:14" customFormat="1" x14ac:dyDescent="0.2">
      <c r="N1113" s="116"/>
    </row>
    <row r="1114" spans="14:14" customFormat="1" x14ac:dyDescent="0.2">
      <c r="N1114" s="116"/>
    </row>
    <row r="1115" spans="14:14" customFormat="1" x14ac:dyDescent="0.2">
      <c r="N1115" s="116"/>
    </row>
    <row r="1116" spans="14:14" customFormat="1" x14ac:dyDescent="0.2">
      <c r="N1116" s="116"/>
    </row>
    <row r="1117" spans="14:14" customFormat="1" x14ac:dyDescent="0.2">
      <c r="N1117" s="116"/>
    </row>
    <row r="1118" spans="14:14" customFormat="1" x14ac:dyDescent="0.2">
      <c r="N1118" s="116"/>
    </row>
    <row r="1119" spans="14:14" customFormat="1" x14ac:dyDescent="0.2">
      <c r="N1119" s="116"/>
    </row>
    <row r="1120" spans="14:14" customFormat="1" x14ac:dyDescent="0.2">
      <c r="N1120" s="116"/>
    </row>
    <row r="1121" spans="14:14" customFormat="1" x14ac:dyDescent="0.2">
      <c r="N1121" s="116"/>
    </row>
    <row r="1122" spans="14:14" customFormat="1" x14ac:dyDescent="0.2">
      <c r="N1122" s="116"/>
    </row>
    <row r="1123" spans="14:14" customFormat="1" x14ac:dyDescent="0.2">
      <c r="N1123" s="116"/>
    </row>
    <row r="1124" spans="14:14" customFormat="1" x14ac:dyDescent="0.2">
      <c r="N1124" s="116"/>
    </row>
    <row r="1125" spans="14:14" customFormat="1" x14ac:dyDescent="0.2">
      <c r="N1125" s="116"/>
    </row>
    <row r="1126" spans="14:14" customFormat="1" x14ac:dyDescent="0.2">
      <c r="N1126" s="116"/>
    </row>
    <row r="1127" spans="14:14" customFormat="1" x14ac:dyDescent="0.2">
      <c r="N1127" s="116"/>
    </row>
    <row r="1128" spans="14:14" customFormat="1" x14ac:dyDescent="0.2">
      <c r="N1128" s="116"/>
    </row>
    <row r="1129" spans="14:14" customFormat="1" x14ac:dyDescent="0.2">
      <c r="N1129" s="116"/>
    </row>
    <row r="1130" spans="14:14" customFormat="1" x14ac:dyDescent="0.2">
      <c r="N1130" s="116"/>
    </row>
    <row r="1131" spans="14:14" customFormat="1" x14ac:dyDescent="0.2">
      <c r="N1131" s="116"/>
    </row>
    <row r="1132" spans="14:14" customFormat="1" x14ac:dyDescent="0.2">
      <c r="N1132" s="116"/>
    </row>
    <row r="1133" spans="14:14" customFormat="1" x14ac:dyDescent="0.2">
      <c r="N1133" s="116"/>
    </row>
    <row r="1134" spans="14:14" customFormat="1" x14ac:dyDescent="0.2">
      <c r="N1134" s="116"/>
    </row>
    <row r="1135" spans="14:14" customFormat="1" x14ac:dyDescent="0.2">
      <c r="N1135" s="116"/>
    </row>
    <row r="1136" spans="14:14" customFormat="1" x14ac:dyDescent="0.2">
      <c r="N1136" s="116"/>
    </row>
    <row r="1137" spans="14:14" customFormat="1" x14ac:dyDescent="0.2">
      <c r="N1137" s="116"/>
    </row>
    <row r="1138" spans="14:14" customFormat="1" x14ac:dyDescent="0.2">
      <c r="N1138" s="116"/>
    </row>
    <row r="1139" spans="14:14" customFormat="1" x14ac:dyDescent="0.2">
      <c r="N1139" s="116"/>
    </row>
    <row r="1140" spans="14:14" customFormat="1" x14ac:dyDescent="0.2">
      <c r="N1140" s="116"/>
    </row>
    <row r="1141" spans="14:14" customFormat="1" x14ac:dyDescent="0.2">
      <c r="N1141" s="116"/>
    </row>
    <row r="1142" spans="14:14" customFormat="1" x14ac:dyDescent="0.2">
      <c r="N1142" s="116"/>
    </row>
    <row r="1143" spans="14:14" customFormat="1" x14ac:dyDescent="0.2">
      <c r="N1143" s="116"/>
    </row>
    <row r="1144" spans="14:14" customFormat="1" x14ac:dyDescent="0.2">
      <c r="N1144" s="116"/>
    </row>
    <row r="1145" spans="14:14" customFormat="1" x14ac:dyDescent="0.2">
      <c r="N1145" s="116"/>
    </row>
    <row r="1146" spans="14:14" customFormat="1" x14ac:dyDescent="0.2">
      <c r="N1146" s="116"/>
    </row>
    <row r="1147" spans="14:14" customFormat="1" x14ac:dyDescent="0.2">
      <c r="N1147" s="116"/>
    </row>
    <row r="1148" spans="14:14" customFormat="1" x14ac:dyDescent="0.2">
      <c r="N1148" s="116"/>
    </row>
    <row r="1149" spans="14:14" customFormat="1" x14ac:dyDescent="0.2">
      <c r="N1149" s="116"/>
    </row>
    <row r="1150" spans="14:14" customFormat="1" x14ac:dyDescent="0.2">
      <c r="N1150" s="116"/>
    </row>
    <row r="1151" spans="14:14" customFormat="1" x14ac:dyDescent="0.2">
      <c r="N1151" s="116"/>
    </row>
    <row r="1152" spans="14:14" customFormat="1" x14ac:dyDescent="0.2">
      <c r="N1152" s="116"/>
    </row>
    <row r="1153" spans="14:14" customFormat="1" x14ac:dyDescent="0.2">
      <c r="N1153" s="116"/>
    </row>
    <row r="1154" spans="14:14" customFormat="1" x14ac:dyDescent="0.2">
      <c r="N1154" s="116"/>
    </row>
    <row r="1155" spans="14:14" customFormat="1" x14ac:dyDescent="0.2">
      <c r="N1155" s="116"/>
    </row>
    <row r="1156" spans="14:14" customFormat="1" x14ac:dyDescent="0.2">
      <c r="N1156" s="116"/>
    </row>
    <row r="1157" spans="14:14" customFormat="1" x14ac:dyDescent="0.2">
      <c r="N1157" s="116"/>
    </row>
    <row r="1158" spans="14:14" customFormat="1" x14ac:dyDescent="0.2">
      <c r="N1158" s="116"/>
    </row>
    <row r="1159" spans="14:14" customFormat="1" x14ac:dyDescent="0.2">
      <c r="N1159" s="116"/>
    </row>
    <row r="1160" spans="14:14" customFormat="1" x14ac:dyDescent="0.2">
      <c r="N1160" s="116"/>
    </row>
    <row r="1161" spans="14:14" customFormat="1" x14ac:dyDescent="0.2">
      <c r="N1161" s="116"/>
    </row>
    <row r="1162" spans="14:14" customFormat="1" x14ac:dyDescent="0.2">
      <c r="N1162" s="116"/>
    </row>
    <row r="1163" spans="14:14" customFormat="1" x14ac:dyDescent="0.2">
      <c r="N1163" s="116"/>
    </row>
    <row r="1164" spans="14:14" customFormat="1" x14ac:dyDescent="0.2">
      <c r="N1164" s="116"/>
    </row>
    <row r="1165" spans="14:14" customFormat="1" x14ac:dyDescent="0.2">
      <c r="N1165" s="116"/>
    </row>
    <row r="1166" spans="14:14" customFormat="1" x14ac:dyDescent="0.2">
      <c r="N1166" s="116"/>
    </row>
    <row r="1167" spans="14:14" customFormat="1" x14ac:dyDescent="0.2">
      <c r="N1167" s="116"/>
    </row>
    <row r="1168" spans="14:14" customFormat="1" x14ac:dyDescent="0.2">
      <c r="N1168" s="116"/>
    </row>
    <row r="1169" spans="14:14" customFormat="1" x14ac:dyDescent="0.2">
      <c r="N1169" s="116"/>
    </row>
    <row r="1170" spans="14:14" customFormat="1" x14ac:dyDescent="0.2">
      <c r="N1170" s="116"/>
    </row>
    <row r="1171" spans="14:14" customFormat="1" x14ac:dyDescent="0.2">
      <c r="N1171" s="116"/>
    </row>
    <row r="1172" spans="14:14" customFormat="1" x14ac:dyDescent="0.2">
      <c r="N1172" s="116"/>
    </row>
    <row r="1173" spans="14:14" customFormat="1" x14ac:dyDescent="0.2">
      <c r="N1173" s="116"/>
    </row>
    <row r="1174" spans="14:14" customFormat="1" x14ac:dyDescent="0.2">
      <c r="N1174" s="116"/>
    </row>
    <row r="1175" spans="14:14" customFormat="1" x14ac:dyDescent="0.2">
      <c r="N1175" s="116"/>
    </row>
    <row r="1176" spans="14:14" customFormat="1" x14ac:dyDescent="0.2">
      <c r="N1176" s="116"/>
    </row>
    <row r="1177" spans="14:14" customFormat="1" x14ac:dyDescent="0.2">
      <c r="N1177" s="116"/>
    </row>
    <row r="1178" spans="14:14" customFormat="1" x14ac:dyDescent="0.2">
      <c r="N1178" s="116"/>
    </row>
    <row r="1179" spans="14:14" customFormat="1" x14ac:dyDescent="0.2">
      <c r="N1179" s="116"/>
    </row>
    <row r="1180" spans="14:14" customFormat="1" x14ac:dyDescent="0.2">
      <c r="N1180" s="116"/>
    </row>
    <row r="1181" spans="14:14" customFormat="1" x14ac:dyDescent="0.2">
      <c r="N1181" s="116"/>
    </row>
    <row r="1182" spans="14:14" customFormat="1" x14ac:dyDescent="0.2">
      <c r="N1182" s="116"/>
    </row>
    <row r="1183" spans="14:14" customFormat="1" x14ac:dyDescent="0.2">
      <c r="N1183" s="116"/>
    </row>
    <row r="1184" spans="14:14" customFormat="1" x14ac:dyDescent="0.2">
      <c r="N1184" s="116"/>
    </row>
    <row r="1185" spans="14:14" customFormat="1" x14ac:dyDescent="0.2">
      <c r="N1185" s="116"/>
    </row>
    <row r="1186" spans="14:14" customFormat="1" x14ac:dyDescent="0.2">
      <c r="N1186" s="116"/>
    </row>
    <row r="1187" spans="14:14" customFormat="1" x14ac:dyDescent="0.2">
      <c r="N1187" s="116"/>
    </row>
    <row r="1188" spans="14:14" customFormat="1" x14ac:dyDescent="0.2">
      <c r="N1188" s="116"/>
    </row>
    <row r="1189" spans="14:14" customFormat="1" x14ac:dyDescent="0.2">
      <c r="N1189" s="116"/>
    </row>
    <row r="1190" spans="14:14" customFormat="1" x14ac:dyDescent="0.2">
      <c r="N1190" s="116"/>
    </row>
    <row r="1191" spans="14:14" customFormat="1" x14ac:dyDescent="0.2">
      <c r="N1191" s="116"/>
    </row>
    <row r="1192" spans="14:14" customFormat="1" x14ac:dyDescent="0.2">
      <c r="N1192" s="116"/>
    </row>
    <row r="1193" spans="14:14" customFormat="1" x14ac:dyDescent="0.2">
      <c r="N1193" s="116"/>
    </row>
    <row r="1194" spans="14:14" customFormat="1" x14ac:dyDescent="0.2">
      <c r="N1194" s="116"/>
    </row>
    <row r="1195" spans="14:14" customFormat="1" x14ac:dyDescent="0.2">
      <c r="N1195" s="116"/>
    </row>
    <row r="1196" spans="14:14" customFormat="1" x14ac:dyDescent="0.2">
      <c r="N1196" s="116"/>
    </row>
    <row r="1197" spans="14:14" customFormat="1" x14ac:dyDescent="0.2">
      <c r="N1197" s="116"/>
    </row>
    <row r="1198" spans="14:14" customFormat="1" x14ac:dyDescent="0.2">
      <c r="N1198" s="116"/>
    </row>
    <row r="1199" spans="14:14" customFormat="1" x14ac:dyDescent="0.2">
      <c r="N1199" s="116"/>
    </row>
    <row r="1200" spans="14:14" customFormat="1" x14ac:dyDescent="0.2">
      <c r="N1200" s="116"/>
    </row>
    <row r="1201" spans="14:14" customFormat="1" x14ac:dyDescent="0.2">
      <c r="N1201" s="116"/>
    </row>
    <row r="1202" spans="14:14" customFormat="1" x14ac:dyDescent="0.2">
      <c r="N1202" s="116"/>
    </row>
    <row r="1203" spans="14:14" customFormat="1" x14ac:dyDescent="0.2">
      <c r="N1203" s="116"/>
    </row>
    <row r="1204" spans="14:14" customFormat="1" x14ac:dyDescent="0.2">
      <c r="N1204" s="116"/>
    </row>
    <row r="1205" spans="14:14" customFormat="1" x14ac:dyDescent="0.2">
      <c r="N1205" s="116"/>
    </row>
    <row r="1206" spans="14:14" customFormat="1" x14ac:dyDescent="0.2">
      <c r="N1206" s="116"/>
    </row>
    <row r="1207" spans="14:14" customFormat="1" x14ac:dyDescent="0.2">
      <c r="N1207" s="116"/>
    </row>
    <row r="1208" spans="14:14" customFormat="1" x14ac:dyDescent="0.2">
      <c r="N1208" s="116"/>
    </row>
    <row r="1209" spans="14:14" customFormat="1" x14ac:dyDescent="0.2">
      <c r="N1209" s="116"/>
    </row>
    <row r="1210" spans="14:14" customFormat="1" x14ac:dyDescent="0.2">
      <c r="N1210" s="116"/>
    </row>
    <row r="1211" spans="14:14" customFormat="1" x14ac:dyDescent="0.2">
      <c r="N1211" s="116"/>
    </row>
    <row r="1212" spans="14:14" customFormat="1" x14ac:dyDescent="0.2">
      <c r="N1212" s="116"/>
    </row>
    <row r="1213" spans="14:14" customFormat="1" x14ac:dyDescent="0.2">
      <c r="N1213" s="116"/>
    </row>
    <row r="1214" spans="14:14" customFormat="1" x14ac:dyDescent="0.2">
      <c r="N1214" s="116"/>
    </row>
    <row r="1215" spans="14:14" customFormat="1" x14ac:dyDescent="0.2">
      <c r="N1215" s="116"/>
    </row>
    <row r="1216" spans="14:14" customFormat="1" x14ac:dyDescent="0.2">
      <c r="N1216" s="116"/>
    </row>
    <row r="1217" spans="14:14" customFormat="1" x14ac:dyDescent="0.2">
      <c r="N1217" s="116"/>
    </row>
    <row r="1218" spans="14:14" customFormat="1" x14ac:dyDescent="0.2">
      <c r="N1218" s="116"/>
    </row>
    <row r="1219" spans="14:14" customFormat="1" x14ac:dyDescent="0.2">
      <c r="N1219" s="116"/>
    </row>
    <row r="1220" spans="14:14" customFormat="1" x14ac:dyDescent="0.2">
      <c r="N1220" s="116"/>
    </row>
    <row r="1221" spans="14:14" customFormat="1" x14ac:dyDescent="0.2">
      <c r="N1221" s="116"/>
    </row>
    <row r="1222" spans="14:14" customFormat="1" x14ac:dyDescent="0.2">
      <c r="N1222" s="116"/>
    </row>
    <row r="1223" spans="14:14" customFormat="1" x14ac:dyDescent="0.2">
      <c r="N1223" s="116"/>
    </row>
    <row r="1224" spans="14:14" customFormat="1" x14ac:dyDescent="0.2">
      <c r="N1224" s="116"/>
    </row>
    <row r="1225" spans="14:14" customFormat="1" x14ac:dyDescent="0.2">
      <c r="N1225" s="116"/>
    </row>
    <row r="1226" spans="14:14" customFormat="1" x14ac:dyDescent="0.2">
      <c r="N1226" s="116"/>
    </row>
    <row r="1227" spans="14:14" customFormat="1" x14ac:dyDescent="0.2">
      <c r="N1227" s="116"/>
    </row>
    <row r="1228" spans="14:14" customFormat="1" x14ac:dyDescent="0.2">
      <c r="N1228" s="116"/>
    </row>
    <row r="1229" spans="14:14" customFormat="1" x14ac:dyDescent="0.2">
      <c r="N1229" s="116"/>
    </row>
    <row r="1230" spans="14:14" customFormat="1" x14ac:dyDescent="0.2">
      <c r="N1230" s="116"/>
    </row>
    <row r="1231" spans="14:14" customFormat="1" x14ac:dyDescent="0.2">
      <c r="N1231" s="116"/>
    </row>
    <row r="1232" spans="14:14" customFormat="1" x14ac:dyDescent="0.2">
      <c r="N1232" s="116"/>
    </row>
    <row r="1233" spans="14:14" customFormat="1" x14ac:dyDescent="0.2">
      <c r="N1233" s="116"/>
    </row>
    <row r="1234" spans="14:14" customFormat="1" x14ac:dyDescent="0.2">
      <c r="N1234" s="116"/>
    </row>
    <row r="1235" spans="14:14" customFormat="1" x14ac:dyDescent="0.2">
      <c r="N1235" s="116"/>
    </row>
    <row r="1236" spans="14:14" customFormat="1" x14ac:dyDescent="0.2">
      <c r="N1236" s="116"/>
    </row>
    <row r="1237" spans="14:14" customFormat="1" x14ac:dyDescent="0.2">
      <c r="N1237" s="116"/>
    </row>
    <row r="1238" spans="14:14" customFormat="1" x14ac:dyDescent="0.2">
      <c r="N1238" s="116"/>
    </row>
    <row r="1239" spans="14:14" customFormat="1" x14ac:dyDescent="0.2">
      <c r="N1239" s="116"/>
    </row>
    <row r="1240" spans="14:14" customFormat="1" x14ac:dyDescent="0.2">
      <c r="N1240" s="116"/>
    </row>
    <row r="1241" spans="14:14" customFormat="1" x14ac:dyDescent="0.2">
      <c r="N1241" s="116"/>
    </row>
    <row r="1242" spans="14:14" customFormat="1" x14ac:dyDescent="0.2">
      <c r="N1242" s="116"/>
    </row>
    <row r="1243" spans="14:14" customFormat="1" x14ac:dyDescent="0.2">
      <c r="N1243" s="116"/>
    </row>
    <row r="1244" spans="14:14" customFormat="1" x14ac:dyDescent="0.2">
      <c r="N1244" s="116"/>
    </row>
    <row r="1245" spans="14:14" customFormat="1" x14ac:dyDescent="0.2">
      <c r="N1245" s="116"/>
    </row>
    <row r="1246" spans="14:14" customFormat="1" x14ac:dyDescent="0.2">
      <c r="N1246" s="116"/>
    </row>
    <row r="1247" spans="14:14" customFormat="1" x14ac:dyDescent="0.2">
      <c r="N1247" s="116"/>
    </row>
    <row r="1248" spans="14:14" customFormat="1" x14ac:dyDescent="0.2">
      <c r="N1248" s="116"/>
    </row>
    <row r="1249" spans="14:14" customFormat="1" x14ac:dyDescent="0.2">
      <c r="N1249" s="116"/>
    </row>
    <row r="1250" spans="14:14" customFormat="1" x14ac:dyDescent="0.2">
      <c r="N1250" s="116"/>
    </row>
    <row r="1251" spans="14:14" customFormat="1" x14ac:dyDescent="0.2">
      <c r="N1251" s="116"/>
    </row>
    <row r="1252" spans="14:14" customFormat="1" x14ac:dyDescent="0.2">
      <c r="N1252" s="116"/>
    </row>
    <row r="1253" spans="14:14" customFormat="1" x14ac:dyDescent="0.2">
      <c r="N1253" s="116"/>
    </row>
    <row r="1254" spans="14:14" customFormat="1" x14ac:dyDescent="0.2">
      <c r="N1254" s="116"/>
    </row>
    <row r="1255" spans="14:14" customFormat="1" x14ac:dyDescent="0.2">
      <c r="N1255" s="116"/>
    </row>
    <row r="1256" spans="14:14" customFormat="1" x14ac:dyDescent="0.2">
      <c r="N1256" s="116"/>
    </row>
    <row r="1257" spans="14:14" customFormat="1" x14ac:dyDescent="0.2">
      <c r="N1257" s="116"/>
    </row>
    <row r="1258" spans="14:14" customFormat="1" x14ac:dyDescent="0.2">
      <c r="N1258" s="116"/>
    </row>
    <row r="1259" spans="14:14" customFormat="1" x14ac:dyDescent="0.2">
      <c r="N1259" s="116"/>
    </row>
    <row r="1260" spans="14:14" customFormat="1" x14ac:dyDescent="0.2">
      <c r="N1260" s="116"/>
    </row>
    <row r="1261" spans="14:14" customFormat="1" x14ac:dyDescent="0.2">
      <c r="N1261" s="116"/>
    </row>
    <row r="1262" spans="14:14" customFormat="1" x14ac:dyDescent="0.2">
      <c r="N1262" s="116"/>
    </row>
    <row r="1263" spans="14:14" customFormat="1" x14ac:dyDescent="0.2">
      <c r="N1263" s="116"/>
    </row>
    <row r="1264" spans="14:14" customFormat="1" x14ac:dyDescent="0.2">
      <c r="N1264" s="116"/>
    </row>
    <row r="1265" spans="14:14" customFormat="1" x14ac:dyDescent="0.2">
      <c r="N1265" s="116"/>
    </row>
    <row r="1266" spans="14:14" customFormat="1" x14ac:dyDescent="0.2">
      <c r="N1266" s="116"/>
    </row>
    <row r="1267" spans="14:14" customFormat="1" x14ac:dyDescent="0.2">
      <c r="N1267" s="116"/>
    </row>
    <row r="1268" spans="14:14" customFormat="1" x14ac:dyDescent="0.2">
      <c r="N1268" s="116"/>
    </row>
    <row r="1269" spans="14:14" customFormat="1" x14ac:dyDescent="0.2">
      <c r="N1269" s="116"/>
    </row>
    <row r="1270" spans="14:14" customFormat="1" x14ac:dyDescent="0.2">
      <c r="N1270" s="116"/>
    </row>
    <row r="1271" spans="14:14" customFormat="1" x14ac:dyDescent="0.2">
      <c r="N1271" s="116"/>
    </row>
    <row r="1272" spans="14:14" customFormat="1" x14ac:dyDescent="0.2">
      <c r="N1272" s="116"/>
    </row>
    <row r="1273" spans="14:14" customFormat="1" x14ac:dyDescent="0.2">
      <c r="N1273" s="116"/>
    </row>
    <row r="1274" spans="14:14" customFormat="1" x14ac:dyDescent="0.2">
      <c r="N1274" s="116"/>
    </row>
    <row r="1275" spans="14:14" customFormat="1" x14ac:dyDescent="0.2">
      <c r="N1275" s="116"/>
    </row>
    <row r="1276" spans="14:14" customFormat="1" x14ac:dyDescent="0.2">
      <c r="N1276" s="116"/>
    </row>
    <row r="1277" spans="14:14" customFormat="1" x14ac:dyDescent="0.2">
      <c r="N1277" s="116"/>
    </row>
    <row r="1278" spans="14:14" customFormat="1" x14ac:dyDescent="0.2">
      <c r="N1278" s="116"/>
    </row>
    <row r="1279" spans="14:14" customFormat="1" x14ac:dyDescent="0.2">
      <c r="N1279" s="116"/>
    </row>
    <row r="1280" spans="14:14" customFormat="1" x14ac:dyDescent="0.2">
      <c r="N1280" s="116"/>
    </row>
    <row r="1281" spans="14:14" customFormat="1" x14ac:dyDescent="0.2">
      <c r="N1281" s="116"/>
    </row>
    <row r="1282" spans="14:14" customFormat="1" x14ac:dyDescent="0.2">
      <c r="N1282" s="116"/>
    </row>
    <row r="1283" spans="14:14" customFormat="1" x14ac:dyDescent="0.2">
      <c r="N1283" s="116"/>
    </row>
    <row r="1284" spans="14:14" customFormat="1" x14ac:dyDescent="0.2">
      <c r="N1284" s="116"/>
    </row>
    <row r="1285" spans="14:14" customFormat="1" x14ac:dyDescent="0.2">
      <c r="N1285" s="116"/>
    </row>
    <row r="1286" spans="14:14" customFormat="1" x14ac:dyDescent="0.2">
      <c r="N1286" s="116"/>
    </row>
    <row r="1287" spans="14:14" customFormat="1" x14ac:dyDescent="0.2">
      <c r="N1287" s="116"/>
    </row>
    <row r="1288" spans="14:14" customFormat="1" x14ac:dyDescent="0.2">
      <c r="N1288" s="116"/>
    </row>
    <row r="1289" spans="14:14" customFormat="1" x14ac:dyDescent="0.2">
      <c r="N1289" s="116"/>
    </row>
    <row r="1290" spans="14:14" customFormat="1" x14ac:dyDescent="0.2">
      <c r="N1290" s="116"/>
    </row>
    <row r="1291" spans="14:14" customFormat="1" x14ac:dyDescent="0.2">
      <c r="N1291" s="116"/>
    </row>
    <row r="1292" spans="14:14" customFormat="1" x14ac:dyDescent="0.2">
      <c r="N1292" s="116"/>
    </row>
    <row r="1293" spans="14:14" customFormat="1" x14ac:dyDescent="0.2">
      <c r="N1293" s="116"/>
    </row>
    <row r="1294" spans="14:14" customFormat="1" x14ac:dyDescent="0.2">
      <c r="N1294" s="116"/>
    </row>
    <row r="1295" spans="14:14" customFormat="1" x14ac:dyDescent="0.2">
      <c r="N1295" s="116"/>
    </row>
    <row r="1296" spans="14:14" customFormat="1" x14ac:dyDescent="0.2">
      <c r="N1296" s="116"/>
    </row>
    <row r="1297" spans="14:14" customFormat="1" x14ac:dyDescent="0.2">
      <c r="N1297" s="116"/>
    </row>
    <row r="1298" spans="14:14" customFormat="1" x14ac:dyDescent="0.2">
      <c r="N1298" s="116"/>
    </row>
    <row r="1299" spans="14:14" customFormat="1" x14ac:dyDescent="0.2">
      <c r="N1299" s="116"/>
    </row>
    <row r="1300" spans="14:14" customFormat="1" x14ac:dyDescent="0.2">
      <c r="N1300" s="116"/>
    </row>
    <row r="1301" spans="14:14" customFormat="1" x14ac:dyDescent="0.2">
      <c r="N1301" s="116"/>
    </row>
    <row r="1302" spans="14:14" customFormat="1" x14ac:dyDescent="0.2">
      <c r="N1302" s="116"/>
    </row>
    <row r="1303" spans="14:14" customFormat="1" x14ac:dyDescent="0.2">
      <c r="N1303" s="116"/>
    </row>
    <row r="1304" spans="14:14" customFormat="1" x14ac:dyDescent="0.2">
      <c r="N1304" s="116"/>
    </row>
    <row r="1305" spans="14:14" customFormat="1" x14ac:dyDescent="0.2">
      <c r="N1305" s="116"/>
    </row>
    <row r="1306" spans="14:14" customFormat="1" x14ac:dyDescent="0.2">
      <c r="N1306" s="116"/>
    </row>
    <row r="1307" spans="14:14" customFormat="1" x14ac:dyDescent="0.2">
      <c r="N1307" s="116"/>
    </row>
    <row r="1308" spans="14:14" customFormat="1" x14ac:dyDescent="0.2">
      <c r="N1308" s="116"/>
    </row>
    <row r="1309" spans="14:14" customFormat="1" x14ac:dyDescent="0.2">
      <c r="N1309" s="116"/>
    </row>
    <row r="1310" spans="14:14" customFormat="1" x14ac:dyDescent="0.2">
      <c r="N1310" s="116"/>
    </row>
    <row r="1311" spans="14:14" customFormat="1" x14ac:dyDescent="0.2">
      <c r="N1311" s="116"/>
    </row>
    <row r="1312" spans="14:14" customFormat="1" x14ac:dyDescent="0.2">
      <c r="N1312" s="116"/>
    </row>
    <row r="1313" spans="14:14" customFormat="1" x14ac:dyDescent="0.2">
      <c r="N1313" s="116"/>
    </row>
    <row r="1314" spans="14:14" customFormat="1" x14ac:dyDescent="0.2">
      <c r="N1314" s="116"/>
    </row>
    <row r="1315" spans="14:14" customFormat="1" x14ac:dyDescent="0.2">
      <c r="N1315" s="116"/>
    </row>
    <row r="1316" spans="14:14" customFormat="1" x14ac:dyDescent="0.2">
      <c r="N1316" s="116"/>
    </row>
    <row r="1317" spans="14:14" customFormat="1" x14ac:dyDescent="0.2">
      <c r="N1317" s="116"/>
    </row>
    <row r="1318" spans="14:14" customFormat="1" x14ac:dyDescent="0.2">
      <c r="N1318" s="116"/>
    </row>
    <row r="1319" spans="14:14" customFormat="1" x14ac:dyDescent="0.2">
      <c r="N1319" s="116"/>
    </row>
    <row r="1320" spans="14:14" customFormat="1" x14ac:dyDescent="0.2">
      <c r="N1320" s="116"/>
    </row>
    <row r="1321" spans="14:14" customFormat="1" x14ac:dyDescent="0.2">
      <c r="N1321" s="116"/>
    </row>
    <row r="1322" spans="14:14" customFormat="1" x14ac:dyDescent="0.2">
      <c r="N1322" s="116"/>
    </row>
    <row r="1323" spans="14:14" customFormat="1" x14ac:dyDescent="0.2">
      <c r="N1323" s="116"/>
    </row>
    <row r="1324" spans="14:14" customFormat="1" x14ac:dyDescent="0.2">
      <c r="N1324" s="116"/>
    </row>
    <row r="1325" spans="14:14" customFormat="1" x14ac:dyDescent="0.2">
      <c r="N1325" s="116"/>
    </row>
    <row r="1326" spans="14:14" customFormat="1" x14ac:dyDescent="0.2">
      <c r="N1326" s="116"/>
    </row>
    <row r="1327" spans="14:14" customFormat="1" x14ac:dyDescent="0.2">
      <c r="N1327" s="116"/>
    </row>
    <row r="1328" spans="14:14" customFormat="1" x14ac:dyDescent="0.2">
      <c r="N1328" s="116"/>
    </row>
    <row r="1329" spans="14:14" customFormat="1" x14ac:dyDescent="0.2">
      <c r="N1329" s="116"/>
    </row>
    <row r="1330" spans="14:14" customFormat="1" x14ac:dyDescent="0.2">
      <c r="N1330" s="116"/>
    </row>
    <row r="1331" spans="14:14" customFormat="1" x14ac:dyDescent="0.2">
      <c r="N1331" s="116"/>
    </row>
    <row r="1332" spans="14:14" customFormat="1" x14ac:dyDescent="0.2">
      <c r="N1332" s="116"/>
    </row>
    <row r="1333" spans="14:14" customFormat="1" x14ac:dyDescent="0.2">
      <c r="N1333" s="116"/>
    </row>
    <row r="1334" spans="14:14" customFormat="1" x14ac:dyDescent="0.2">
      <c r="N1334" s="116"/>
    </row>
    <row r="1335" spans="14:14" customFormat="1" x14ac:dyDescent="0.2">
      <c r="N1335" s="116"/>
    </row>
    <row r="1336" spans="14:14" customFormat="1" x14ac:dyDescent="0.2">
      <c r="N1336" s="116"/>
    </row>
    <row r="1337" spans="14:14" customFormat="1" x14ac:dyDescent="0.2">
      <c r="N1337" s="116"/>
    </row>
    <row r="1338" spans="14:14" customFormat="1" x14ac:dyDescent="0.2">
      <c r="N1338" s="116"/>
    </row>
    <row r="1339" spans="14:14" customFormat="1" x14ac:dyDescent="0.2">
      <c r="N1339" s="116"/>
    </row>
    <row r="1340" spans="14:14" customFormat="1" x14ac:dyDescent="0.2">
      <c r="N1340" s="116"/>
    </row>
    <row r="1341" spans="14:14" customFormat="1" x14ac:dyDescent="0.2">
      <c r="N1341" s="116"/>
    </row>
    <row r="1342" spans="14:14" customFormat="1" x14ac:dyDescent="0.2">
      <c r="N1342" s="116"/>
    </row>
    <row r="1343" spans="14:14" customFormat="1" x14ac:dyDescent="0.2">
      <c r="N1343" s="116"/>
    </row>
    <row r="1344" spans="14:14" customFormat="1" x14ac:dyDescent="0.2">
      <c r="N1344" s="116"/>
    </row>
    <row r="1345" spans="14:14" customFormat="1" x14ac:dyDescent="0.2">
      <c r="N1345" s="116"/>
    </row>
    <row r="1346" spans="14:14" customFormat="1" x14ac:dyDescent="0.2">
      <c r="N1346" s="116"/>
    </row>
    <row r="1347" spans="14:14" customFormat="1" x14ac:dyDescent="0.2">
      <c r="N1347" s="116"/>
    </row>
    <row r="1348" spans="14:14" customFormat="1" x14ac:dyDescent="0.2">
      <c r="N1348" s="116"/>
    </row>
    <row r="1349" spans="14:14" customFormat="1" x14ac:dyDescent="0.2">
      <c r="N1349" s="116"/>
    </row>
    <row r="1350" spans="14:14" customFormat="1" x14ac:dyDescent="0.2">
      <c r="N1350" s="116"/>
    </row>
    <row r="1351" spans="14:14" customFormat="1" x14ac:dyDescent="0.2">
      <c r="N1351" s="116"/>
    </row>
    <row r="1352" spans="14:14" customFormat="1" x14ac:dyDescent="0.2">
      <c r="N1352" s="116"/>
    </row>
    <row r="1353" spans="14:14" customFormat="1" x14ac:dyDescent="0.2">
      <c r="N1353" s="116"/>
    </row>
    <row r="1354" spans="14:14" customFormat="1" x14ac:dyDescent="0.2">
      <c r="N1354" s="116"/>
    </row>
    <row r="1355" spans="14:14" customFormat="1" x14ac:dyDescent="0.2">
      <c r="N1355" s="116"/>
    </row>
    <row r="1356" spans="14:14" customFormat="1" x14ac:dyDescent="0.2">
      <c r="N1356" s="116"/>
    </row>
    <row r="1357" spans="14:14" customFormat="1" x14ac:dyDescent="0.2">
      <c r="N1357" s="116"/>
    </row>
    <row r="1358" spans="14:14" customFormat="1" x14ac:dyDescent="0.2">
      <c r="N1358" s="116"/>
    </row>
    <row r="1359" spans="14:14" customFormat="1" x14ac:dyDescent="0.2">
      <c r="N1359" s="116"/>
    </row>
    <row r="1360" spans="14:14" customFormat="1" x14ac:dyDescent="0.2">
      <c r="N1360" s="116"/>
    </row>
    <row r="1361" spans="14:14" customFormat="1" x14ac:dyDescent="0.2">
      <c r="N1361" s="116"/>
    </row>
    <row r="1362" spans="14:14" customFormat="1" x14ac:dyDescent="0.2">
      <c r="N1362" s="116"/>
    </row>
    <row r="1363" spans="14:14" customFormat="1" x14ac:dyDescent="0.2">
      <c r="N1363" s="116"/>
    </row>
    <row r="1364" spans="14:14" customFormat="1" x14ac:dyDescent="0.2">
      <c r="N1364" s="116"/>
    </row>
    <row r="1365" spans="14:14" customFormat="1" x14ac:dyDescent="0.2">
      <c r="N1365" s="116"/>
    </row>
    <row r="1366" spans="14:14" customFormat="1" x14ac:dyDescent="0.2">
      <c r="N1366" s="116"/>
    </row>
    <row r="1367" spans="14:14" customFormat="1" x14ac:dyDescent="0.2">
      <c r="N1367" s="116"/>
    </row>
    <row r="1368" spans="14:14" customFormat="1" x14ac:dyDescent="0.2">
      <c r="N1368" s="116"/>
    </row>
    <row r="1369" spans="14:14" customFormat="1" x14ac:dyDescent="0.2">
      <c r="N1369" s="116"/>
    </row>
    <row r="1370" spans="14:14" customFormat="1" x14ac:dyDescent="0.2">
      <c r="N1370" s="116"/>
    </row>
    <row r="1371" spans="14:14" customFormat="1" x14ac:dyDescent="0.2">
      <c r="N1371" s="116"/>
    </row>
    <row r="1372" spans="14:14" customFormat="1" x14ac:dyDescent="0.2">
      <c r="N1372" s="116"/>
    </row>
    <row r="1373" spans="14:14" customFormat="1" x14ac:dyDescent="0.2">
      <c r="N1373" s="116"/>
    </row>
    <row r="1374" spans="14:14" customFormat="1" x14ac:dyDescent="0.2">
      <c r="N1374" s="116"/>
    </row>
    <row r="1375" spans="14:14" customFormat="1" x14ac:dyDescent="0.2">
      <c r="N1375" s="116"/>
    </row>
    <row r="1376" spans="14:14" customFormat="1" x14ac:dyDescent="0.2">
      <c r="N1376" s="116"/>
    </row>
    <row r="1377" spans="14:14" customFormat="1" x14ac:dyDescent="0.2">
      <c r="N1377" s="116"/>
    </row>
    <row r="1378" spans="14:14" customFormat="1" x14ac:dyDescent="0.2">
      <c r="N1378" s="116"/>
    </row>
    <row r="1379" spans="14:14" customFormat="1" x14ac:dyDescent="0.2">
      <c r="N1379" s="116"/>
    </row>
    <row r="1380" spans="14:14" customFormat="1" x14ac:dyDescent="0.2">
      <c r="N1380" s="116"/>
    </row>
    <row r="1381" spans="14:14" customFormat="1" x14ac:dyDescent="0.2">
      <c r="N1381" s="116"/>
    </row>
    <row r="1382" spans="14:14" customFormat="1" x14ac:dyDescent="0.2">
      <c r="N1382" s="116"/>
    </row>
    <row r="1383" spans="14:14" customFormat="1" x14ac:dyDescent="0.2">
      <c r="N1383" s="116"/>
    </row>
    <row r="1384" spans="14:14" customFormat="1" x14ac:dyDescent="0.2">
      <c r="N1384" s="116"/>
    </row>
    <row r="1385" spans="14:14" customFormat="1" x14ac:dyDescent="0.2">
      <c r="N1385" s="116"/>
    </row>
    <row r="1386" spans="14:14" customFormat="1" x14ac:dyDescent="0.2">
      <c r="N1386" s="116"/>
    </row>
    <row r="1387" spans="14:14" customFormat="1" x14ac:dyDescent="0.2">
      <c r="N1387" s="116"/>
    </row>
    <row r="1388" spans="14:14" customFormat="1" x14ac:dyDescent="0.2">
      <c r="N1388" s="116"/>
    </row>
    <row r="1389" spans="14:14" customFormat="1" x14ac:dyDescent="0.2">
      <c r="N1389" s="116"/>
    </row>
    <row r="1390" spans="14:14" customFormat="1" x14ac:dyDescent="0.2">
      <c r="N1390" s="116"/>
    </row>
    <row r="1391" spans="14:14" customFormat="1" x14ac:dyDescent="0.2">
      <c r="N1391" s="116"/>
    </row>
    <row r="1392" spans="14:14" customFormat="1" x14ac:dyDescent="0.2">
      <c r="N1392" s="116"/>
    </row>
    <row r="1393" spans="14:14" customFormat="1" x14ac:dyDescent="0.2">
      <c r="N1393" s="116"/>
    </row>
    <row r="1394" spans="14:14" customFormat="1" x14ac:dyDescent="0.2">
      <c r="N1394" s="116"/>
    </row>
    <row r="1395" spans="14:14" customFormat="1" x14ac:dyDescent="0.2">
      <c r="N1395" s="116"/>
    </row>
    <row r="1396" spans="14:14" customFormat="1" x14ac:dyDescent="0.2">
      <c r="N1396" s="116"/>
    </row>
    <row r="1397" spans="14:14" customFormat="1" x14ac:dyDescent="0.2">
      <c r="N1397" s="116"/>
    </row>
    <row r="1398" spans="14:14" customFormat="1" x14ac:dyDescent="0.2">
      <c r="N1398" s="116"/>
    </row>
    <row r="1399" spans="14:14" customFormat="1" x14ac:dyDescent="0.2">
      <c r="N1399" s="116"/>
    </row>
    <row r="1400" spans="14:14" customFormat="1" x14ac:dyDescent="0.2">
      <c r="N1400" s="116"/>
    </row>
    <row r="1401" spans="14:14" customFormat="1" x14ac:dyDescent="0.2">
      <c r="N1401" s="116"/>
    </row>
    <row r="1402" spans="14:14" customFormat="1" x14ac:dyDescent="0.2">
      <c r="N1402" s="116"/>
    </row>
    <row r="1403" spans="14:14" customFormat="1" x14ac:dyDescent="0.2">
      <c r="N1403" s="116"/>
    </row>
    <row r="1404" spans="14:14" customFormat="1" x14ac:dyDescent="0.2">
      <c r="N1404" s="116"/>
    </row>
    <row r="1405" spans="14:14" customFormat="1" x14ac:dyDescent="0.2">
      <c r="N1405" s="116"/>
    </row>
    <row r="1406" spans="14:14" customFormat="1" x14ac:dyDescent="0.2">
      <c r="N1406" s="116"/>
    </row>
    <row r="1407" spans="14:14" customFormat="1" x14ac:dyDescent="0.2">
      <c r="N1407" s="116"/>
    </row>
    <row r="1408" spans="14:14" customFormat="1" x14ac:dyDescent="0.2">
      <c r="N1408" s="116"/>
    </row>
    <row r="1409" spans="14:14" customFormat="1" x14ac:dyDescent="0.2">
      <c r="N1409" s="116"/>
    </row>
    <row r="1410" spans="14:14" customFormat="1" x14ac:dyDescent="0.2">
      <c r="N1410" s="116"/>
    </row>
    <row r="1411" spans="14:14" customFormat="1" x14ac:dyDescent="0.2">
      <c r="N1411" s="116"/>
    </row>
    <row r="1412" spans="14:14" customFormat="1" x14ac:dyDescent="0.2">
      <c r="N1412" s="116"/>
    </row>
    <row r="1413" spans="14:14" customFormat="1" x14ac:dyDescent="0.2">
      <c r="N1413" s="116"/>
    </row>
    <row r="1414" spans="14:14" customFormat="1" x14ac:dyDescent="0.2">
      <c r="N1414" s="116"/>
    </row>
    <row r="1415" spans="14:14" customFormat="1" x14ac:dyDescent="0.2">
      <c r="N1415" s="116"/>
    </row>
    <row r="1416" spans="14:14" customFormat="1" x14ac:dyDescent="0.2">
      <c r="N1416" s="116"/>
    </row>
    <row r="1417" spans="14:14" customFormat="1" x14ac:dyDescent="0.2">
      <c r="N1417" s="116"/>
    </row>
    <row r="1418" spans="14:14" customFormat="1" x14ac:dyDescent="0.2">
      <c r="N1418" s="116"/>
    </row>
    <row r="1419" spans="14:14" customFormat="1" x14ac:dyDescent="0.2">
      <c r="N1419" s="116"/>
    </row>
    <row r="1420" spans="14:14" customFormat="1" x14ac:dyDescent="0.2">
      <c r="N1420" s="116"/>
    </row>
    <row r="1421" spans="14:14" customFormat="1" x14ac:dyDescent="0.2">
      <c r="N1421" s="116"/>
    </row>
    <row r="1422" spans="14:14" customFormat="1" x14ac:dyDescent="0.2">
      <c r="N1422" s="116"/>
    </row>
    <row r="1423" spans="14:14" customFormat="1" x14ac:dyDescent="0.2">
      <c r="N1423" s="116"/>
    </row>
    <row r="1424" spans="14:14" customFormat="1" x14ac:dyDescent="0.2">
      <c r="N1424" s="116"/>
    </row>
    <row r="1425" spans="14:14" customFormat="1" x14ac:dyDescent="0.2">
      <c r="N1425" s="116"/>
    </row>
    <row r="1426" spans="14:14" customFormat="1" x14ac:dyDescent="0.2">
      <c r="N1426" s="116"/>
    </row>
    <row r="1427" spans="14:14" customFormat="1" x14ac:dyDescent="0.2">
      <c r="N1427" s="116"/>
    </row>
    <row r="1428" spans="14:14" customFormat="1" x14ac:dyDescent="0.2">
      <c r="N1428" s="116"/>
    </row>
    <row r="1429" spans="14:14" customFormat="1" x14ac:dyDescent="0.2">
      <c r="N1429" s="116"/>
    </row>
    <row r="1430" spans="14:14" customFormat="1" x14ac:dyDescent="0.2">
      <c r="N1430" s="116"/>
    </row>
    <row r="1431" spans="14:14" customFormat="1" x14ac:dyDescent="0.2">
      <c r="N1431" s="116"/>
    </row>
    <row r="1432" spans="14:14" customFormat="1" x14ac:dyDescent="0.2">
      <c r="N1432" s="116"/>
    </row>
    <row r="1433" spans="14:14" customFormat="1" x14ac:dyDescent="0.2">
      <c r="N1433" s="116"/>
    </row>
    <row r="1434" spans="14:14" customFormat="1" x14ac:dyDescent="0.2">
      <c r="N1434" s="116"/>
    </row>
    <row r="1435" spans="14:14" customFormat="1" x14ac:dyDescent="0.2">
      <c r="N1435" s="116"/>
    </row>
    <row r="1436" spans="14:14" customFormat="1" x14ac:dyDescent="0.2">
      <c r="N1436" s="116"/>
    </row>
    <row r="1437" spans="14:14" customFormat="1" x14ac:dyDescent="0.2">
      <c r="N1437" s="116"/>
    </row>
    <row r="1438" spans="14:14" customFormat="1" x14ac:dyDescent="0.2">
      <c r="N1438" s="116"/>
    </row>
    <row r="1439" spans="14:14" customFormat="1" x14ac:dyDescent="0.2">
      <c r="N1439" s="116"/>
    </row>
    <row r="1440" spans="14:14" customFormat="1" x14ac:dyDescent="0.2">
      <c r="N1440" s="116"/>
    </row>
    <row r="1441" spans="14:14" customFormat="1" x14ac:dyDescent="0.2">
      <c r="N1441" s="116"/>
    </row>
    <row r="1442" spans="14:14" customFormat="1" x14ac:dyDescent="0.2">
      <c r="N1442" s="116"/>
    </row>
    <row r="1443" spans="14:14" customFormat="1" x14ac:dyDescent="0.2">
      <c r="N1443" s="116"/>
    </row>
    <row r="1444" spans="14:14" customFormat="1" x14ac:dyDescent="0.2">
      <c r="N1444" s="116"/>
    </row>
    <row r="1445" spans="14:14" customFormat="1" x14ac:dyDescent="0.2">
      <c r="N1445" s="116"/>
    </row>
    <row r="1446" spans="14:14" customFormat="1" x14ac:dyDescent="0.2">
      <c r="N1446" s="116"/>
    </row>
    <row r="1447" spans="14:14" customFormat="1" x14ac:dyDescent="0.2">
      <c r="N1447" s="116"/>
    </row>
    <row r="1448" spans="14:14" customFormat="1" x14ac:dyDescent="0.2">
      <c r="N1448" s="116"/>
    </row>
    <row r="1449" spans="14:14" customFormat="1" x14ac:dyDescent="0.2">
      <c r="N1449" s="116"/>
    </row>
    <row r="1450" spans="14:14" customFormat="1" x14ac:dyDescent="0.2">
      <c r="N1450" s="116"/>
    </row>
    <row r="1451" spans="14:14" customFormat="1" x14ac:dyDescent="0.2">
      <c r="N1451" s="116"/>
    </row>
    <row r="1452" spans="14:14" customFormat="1" x14ac:dyDescent="0.2">
      <c r="N1452" s="116"/>
    </row>
    <row r="1453" spans="14:14" customFormat="1" x14ac:dyDescent="0.2">
      <c r="N1453" s="116"/>
    </row>
    <row r="1454" spans="14:14" customFormat="1" x14ac:dyDescent="0.2">
      <c r="N1454" s="116"/>
    </row>
    <row r="1455" spans="14:14" customFormat="1" x14ac:dyDescent="0.2">
      <c r="N1455" s="116"/>
    </row>
    <row r="1456" spans="14:14" customFormat="1" x14ac:dyDescent="0.2">
      <c r="N1456" s="116"/>
    </row>
    <row r="1457" spans="14:14" customFormat="1" x14ac:dyDescent="0.2">
      <c r="N1457" s="116"/>
    </row>
    <row r="1458" spans="14:14" customFormat="1" x14ac:dyDescent="0.2">
      <c r="N1458" s="116"/>
    </row>
    <row r="1459" spans="14:14" customFormat="1" x14ac:dyDescent="0.2">
      <c r="N1459" s="116"/>
    </row>
    <row r="1460" spans="14:14" customFormat="1" x14ac:dyDescent="0.2">
      <c r="N1460" s="116"/>
    </row>
    <row r="1461" spans="14:14" customFormat="1" x14ac:dyDescent="0.2">
      <c r="N1461" s="116"/>
    </row>
    <row r="1462" spans="14:14" customFormat="1" x14ac:dyDescent="0.2">
      <c r="N1462" s="116"/>
    </row>
    <row r="1463" spans="14:14" customFormat="1" x14ac:dyDescent="0.2">
      <c r="N1463" s="116"/>
    </row>
    <row r="1464" spans="14:14" customFormat="1" x14ac:dyDescent="0.2">
      <c r="N1464" s="116"/>
    </row>
    <row r="1465" spans="14:14" customFormat="1" x14ac:dyDescent="0.2">
      <c r="N1465" s="116"/>
    </row>
    <row r="1466" spans="14:14" customFormat="1" x14ac:dyDescent="0.2">
      <c r="N1466" s="116"/>
    </row>
    <row r="1467" spans="14:14" customFormat="1" x14ac:dyDescent="0.2">
      <c r="N1467" s="116"/>
    </row>
    <row r="1468" spans="14:14" customFormat="1" x14ac:dyDescent="0.2">
      <c r="N1468" s="116"/>
    </row>
    <row r="1469" spans="14:14" customFormat="1" x14ac:dyDescent="0.2">
      <c r="N1469" s="116"/>
    </row>
    <row r="1470" spans="14:14" customFormat="1" x14ac:dyDescent="0.2">
      <c r="N1470" s="116"/>
    </row>
    <row r="1471" spans="14:14" customFormat="1" x14ac:dyDescent="0.2">
      <c r="N1471" s="116"/>
    </row>
    <row r="1472" spans="14:14" customFormat="1" x14ac:dyDescent="0.2">
      <c r="N1472" s="116"/>
    </row>
    <row r="1473" spans="14:14" customFormat="1" x14ac:dyDescent="0.2">
      <c r="N1473" s="116"/>
    </row>
    <row r="1474" spans="14:14" customFormat="1" x14ac:dyDescent="0.2">
      <c r="N1474" s="116"/>
    </row>
    <row r="1475" spans="14:14" customFormat="1" x14ac:dyDescent="0.2">
      <c r="N1475" s="116"/>
    </row>
    <row r="1476" spans="14:14" customFormat="1" x14ac:dyDescent="0.2">
      <c r="N1476" s="116"/>
    </row>
    <row r="1477" spans="14:14" customFormat="1" x14ac:dyDescent="0.2">
      <c r="N1477" s="116"/>
    </row>
    <row r="1478" spans="14:14" customFormat="1" x14ac:dyDescent="0.2">
      <c r="N1478" s="116"/>
    </row>
    <row r="1479" spans="14:14" customFormat="1" x14ac:dyDescent="0.2">
      <c r="N1479" s="116"/>
    </row>
    <row r="1480" spans="14:14" customFormat="1" x14ac:dyDescent="0.2">
      <c r="N1480" s="116"/>
    </row>
    <row r="1481" spans="14:14" customFormat="1" x14ac:dyDescent="0.2">
      <c r="N1481" s="116"/>
    </row>
    <row r="1482" spans="14:14" customFormat="1" x14ac:dyDescent="0.2">
      <c r="N1482" s="116"/>
    </row>
    <row r="1483" spans="14:14" customFormat="1" x14ac:dyDescent="0.2">
      <c r="N1483" s="116"/>
    </row>
    <row r="1484" spans="14:14" customFormat="1" x14ac:dyDescent="0.2">
      <c r="N1484" s="116"/>
    </row>
    <row r="1485" spans="14:14" customFormat="1" x14ac:dyDescent="0.2">
      <c r="N1485" s="116"/>
    </row>
    <row r="1486" spans="14:14" customFormat="1" x14ac:dyDescent="0.2">
      <c r="N1486" s="116"/>
    </row>
    <row r="1487" spans="14:14" customFormat="1" x14ac:dyDescent="0.2">
      <c r="N1487" s="116"/>
    </row>
    <row r="1488" spans="14:14" customFormat="1" x14ac:dyDescent="0.2">
      <c r="N1488" s="116"/>
    </row>
    <row r="1489" spans="14:14" customFormat="1" x14ac:dyDescent="0.2">
      <c r="N1489" s="116"/>
    </row>
    <row r="1490" spans="14:14" customFormat="1" x14ac:dyDescent="0.2">
      <c r="N1490" s="116"/>
    </row>
    <row r="1491" spans="14:14" customFormat="1" x14ac:dyDescent="0.2">
      <c r="N1491" s="116"/>
    </row>
    <row r="1492" spans="14:14" customFormat="1" x14ac:dyDescent="0.2">
      <c r="N1492" s="116"/>
    </row>
    <row r="1493" spans="14:14" customFormat="1" x14ac:dyDescent="0.2">
      <c r="N1493" s="116"/>
    </row>
    <row r="1494" spans="14:14" customFormat="1" x14ac:dyDescent="0.2">
      <c r="N1494" s="116"/>
    </row>
    <row r="1495" spans="14:14" customFormat="1" x14ac:dyDescent="0.2">
      <c r="N1495" s="116"/>
    </row>
    <row r="1496" spans="14:14" customFormat="1" x14ac:dyDescent="0.2">
      <c r="N1496" s="116"/>
    </row>
    <row r="1497" spans="14:14" customFormat="1" x14ac:dyDescent="0.2">
      <c r="N1497" s="116"/>
    </row>
    <row r="1498" spans="14:14" customFormat="1" x14ac:dyDescent="0.2">
      <c r="N1498" s="116"/>
    </row>
    <row r="1499" spans="14:14" customFormat="1" x14ac:dyDescent="0.2">
      <c r="N1499" s="116"/>
    </row>
    <row r="1500" spans="14:14" customFormat="1" x14ac:dyDescent="0.2">
      <c r="N1500" s="116"/>
    </row>
    <row r="1501" spans="14:14" customFormat="1" x14ac:dyDescent="0.2">
      <c r="N1501" s="116"/>
    </row>
    <row r="1502" spans="14:14" customFormat="1" x14ac:dyDescent="0.2">
      <c r="N1502" s="116"/>
    </row>
    <row r="1503" spans="14:14" customFormat="1" x14ac:dyDescent="0.2">
      <c r="N1503" s="116"/>
    </row>
    <row r="1504" spans="14:14" customFormat="1" x14ac:dyDescent="0.2">
      <c r="N1504" s="116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1.42578125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3" t="s">
        <v>50</v>
      </c>
      <c r="B1" s="16" t="s">
        <v>8</v>
      </c>
      <c r="C1" s="16" t="s">
        <v>21</v>
      </c>
      <c r="D1" s="82" t="s">
        <v>51</v>
      </c>
      <c r="E1" s="26"/>
      <c r="F1" s="25" t="s">
        <v>52</v>
      </c>
      <c r="G1" s="25" t="s">
        <v>53</v>
      </c>
      <c r="H1" s="16" t="s">
        <v>8</v>
      </c>
      <c r="I1" s="82" t="s">
        <v>51</v>
      </c>
      <c r="J1" s="25" t="s">
        <v>39</v>
      </c>
      <c r="K1" s="25" t="s">
        <v>47</v>
      </c>
      <c r="L1" s="25" t="s">
        <v>48</v>
      </c>
      <c r="M1" s="25" t="s">
        <v>54</v>
      </c>
      <c r="P1" s="16" t="s">
        <v>0</v>
      </c>
      <c r="Q1" s="16" t="s">
        <v>1</v>
      </c>
    </row>
    <row r="2" spans="1:17" x14ac:dyDescent="0.2">
      <c r="A2" s="19" t="str">
        <f>B2&amp;C2</f>
        <v>MRC01CUADRADO</v>
      </c>
      <c r="B2" t="s">
        <v>100</v>
      </c>
      <c r="C2" t="s">
        <v>39</v>
      </c>
      <c r="D2">
        <v>166</v>
      </c>
      <c r="E2" s="21"/>
      <c r="F2" s="17" t="str">
        <f>IF(OR(H2="",H2="Total general"),"",H2&amp;$L$1)</f>
        <v>MRC01SOBRANTE</v>
      </c>
      <c r="G2" s="17" t="str">
        <f>IF(OR(H2="",H2="Total general"),"",H2&amp;$K$1)</f>
        <v>MRC01FALTANTE</v>
      </c>
      <c r="H2" t="s">
        <v>100</v>
      </c>
      <c r="I2">
        <v>166</v>
      </c>
      <c r="J2" s="17">
        <f t="shared" ref="J2:J33" si="0">IFERROR(I2-M2,0)</f>
        <v>166</v>
      </c>
      <c r="K2" s="17">
        <f t="shared" ref="K2:K33" si="1">IFERROR(VLOOKUP(G2,A:D,4,0),0)</f>
        <v>0</v>
      </c>
      <c r="L2" s="17">
        <f t="shared" ref="L2:L33" si="2">IFERROR(VLOOKUP(F2,A:D,4,0),0)</f>
        <v>0</v>
      </c>
      <c r="M2" s="17">
        <f>SUM(K2:L2)</f>
        <v>0</v>
      </c>
      <c r="P2" t="s">
        <v>95</v>
      </c>
      <c r="Q2" t="s">
        <v>96</v>
      </c>
    </row>
    <row r="3" spans="1:17" x14ac:dyDescent="0.2">
      <c r="A3" s="19" t="str">
        <f t="shared" ref="A3:A61" si="3">B3&amp;C3</f>
        <v>Total general</v>
      </c>
      <c r="B3" t="s">
        <v>4</v>
      </c>
      <c r="D3">
        <v>166</v>
      </c>
      <c r="E3" s="21"/>
      <c r="F3" s="17" t="str">
        <f t="shared" ref="F3:F61" si="4">IF(OR(H3="",H3="Total general"),"",H3&amp;$L$1)</f>
        <v/>
      </c>
      <c r="G3" s="17" t="str">
        <f t="shared" ref="G3:G61" si="5">IF(OR(H3="",H3="Total general"),"",H3&amp;$K$1)</f>
        <v/>
      </c>
      <c r="H3" t="s">
        <v>4</v>
      </c>
      <c r="I3">
        <v>166</v>
      </c>
      <c r="J3" s="17">
        <f t="shared" si="0"/>
        <v>166</v>
      </c>
      <c r="K3" s="17">
        <f t="shared" si="1"/>
        <v>0</v>
      </c>
      <c r="L3" s="17">
        <f t="shared" si="2"/>
        <v>0</v>
      </c>
      <c r="M3" s="17">
        <f t="shared" ref="M3:M37" si="6">SUM(K3:L3)</f>
        <v>0</v>
      </c>
      <c r="P3" t="s">
        <v>4</v>
      </c>
    </row>
    <row r="4" spans="1:17" x14ac:dyDescent="0.2">
      <c r="A4" s="19" t="str">
        <f t="shared" si="3"/>
        <v/>
      </c>
      <c r="E4" s="21"/>
      <c r="F4" s="17" t="str">
        <f t="shared" si="4"/>
        <v/>
      </c>
      <c r="G4" s="17" t="str">
        <f t="shared" si="5"/>
        <v/>
      </c>
      <c r="J4" s="17">
        <f t="shared" si="0"/>
        <v>0</v>
      </c>
      <c r="K4" s="17">
        <f t="shared" si="1"/>
        <v>0</v>
      </c>
      <c r="L4" s="17">
        <f t="shared" si="2"/>
        <v>0</v>
      </c>
      <c r="M4" s="17">
        <f t="shared" si="6"/>
        <v>0</v>
      </c>
    </row>
    <row r="5" spans="1:17" x14ac:dyDescent="0.2">
      <c r="A5" s="19" t="str">
        <f t="shared" si="3"/>
        <v/>
      </c>
      <c r="E5" s="21"/>
      <c r="F5" s="17" t="str">
        <f t="shared" si="4"/>
        <v/>
      </c>
      <c r="G5" s="17" t="str">
        <f t="shared" si="5"/>
        <v/>
      </c>
      <c r="J5" s="17">
        <f t="shared" si="0"/>
        <v>0</v>
      </c>
      <c r="K5" s="17">
        <f t="shared" si="1"/>
        <v>0</v>
      </c>
      <c r="L5" s="17">
        <f t="shared" si="2"/>
        <v>0</v>
      </c>
      <c r="M5" s="17">
        <f t="shared" si="6"/>
        <v>0</v>
      </c>
    </row>
    <row r="6" spans="1:17" x14ac:dyDescent="0.2">
      <c r="A6" s="19" t="str">
        <f t="shared" si="3"/>
        <v/>
      </c>
      <c r="E6" s="21"/>
      <c r="F6" s="17" t="str">
        <f t="shared" si="4"/>
        <v/>
      </c>
      <c r="G6" s="17" t="str">
        <f t="shared" si="5"/>
        <v/>
      </c>
      <c r="J6" s="17">
        <f t="shared" si="0"/>
        <v>0</v>
      </c>
      <c r="K6" s="17">
        <f t="shared" si="1"/>
        <v>0</v>
      </c>
      <c r="L6" s="17">
        <f t="shared" si="2"/>
        <v>0</v>
      </c>
      <c r="M6" s="17">
        <f t="shared" si="6"/>
        <v>0</v>
      </c>
    </row>
    <row r="7" spans="1:17" x14ac:dyDescent="0.2">
      <c r="A7" s="19" t="str">
        <f t="shared" si="3"/>
        <v/>
      </c>
      <c r="E7" s="21"/>
      <c r="F7" s="17" t="str">
        <f t="shared" si="4"/>
        <v/>
      </c>
      <c r="G7" s="17" t="str">
        <f t="shared" si="5"/>
        <v/>
      </c>
      <c r="J7" s="17">
        <f t="shared" si="0"/>
        <v>0</v>
      </c>
      <c r="K7" s="17">
        <f t="shared" si="1"/>
        <v>0</v>
      </c>
      <c r="L7" s="17">
        <f t="shared" si="2"/>
        <v>0</v>
      </c>
      <c r="M7" s="17">
        <f t="shared" si="6"/>
        <v>0</v>
      </c>
    </row>
    <row r="8" spans="1:17" x14ac:dyDescent="0.2">
      <c r="A8" s="19" t="str">
        <f t="shared" si="3"/>
        <v/>
      </c>
      <c r="E8" s="21"/>
      <c r="F8" s="17" t="str">
        <f t="shared" si="4"/>
        <v/>
      </c>
      <c r="G8" s="17" t="str">
        <f t="shared" si="5"/>
        <v/>
      </c>
      <c r="J8" s="17">
        <f t="shared" si="0"/>
        <v>0</v>
      </c>
      <c r="K8" s="17">
        <f t="shared" si="1"/>
        <v>0</v>
      </c>
      <c r="L8" s="17">
        <f t="shared" si="2"/>
        <v>0</v>
      </c>
      <c r="M8" s="17">
        <f t="shared" si="6"/>
        <v>0</v>
      </c>
    </row>
    <row r="9" spans="1:17" x14ac:dyDescent="0.2">
      <c r="A9" s="19" t="str">
        <f t="shared" si="3"/>
        <v/>
      </c>
      <c r="E9" s="21"/>
      <c r="F9" s="17" t="str">
        <f t="shared" si="4"/>
        <v/>
      </c>
      <c r="G9" s="17" t="str">
        <f t="shared" si="5"/>
        <v/>
      </c>
      <c r="J9" s="17">
        <f t="shared" si="0"/>
        <v>0</v>
      </c>
      <c r="K9" s="17">
        <f t="shared" si="1"/>
        <v>0</v>
      </c>
      <c r="L9" s="17">
        <f t="shared" si="2"/>
        <v>0</v>
      </c>
      <c r="M9" s="17">
        <f t="shared" si="6"/>
        <v>0</v>
      </c>
    </row>
    <row r="10" spans="1:17" x14ac:dyDescent="0.2">
      <c r="A10" s="19" t="str">
        <f t="shared" si="3"/>
        <v/>
      </c>
      <c r="E10" s="21"/>
      <c r="F10" s="17" t="str">
        <f t="shared" si="4"/>
        <v/>
      </c>
      <c r="G10" s="17" t="str">
        <f t="shared" si="5"/>
        <v/>
      </c>
      <c r="J10" s="17">
        <f t="shared" si="0"/>
        <v>0</v>
      </c>
      <c r="K10" s="17">
        <f t="shared" si="1"/>
        <v>0</v>
      </c>
      <c r="L10" s="17">
        <f t="shared" si="2"/>
        <v>0</v>
      </c>
      <c r="M10" s="17">
        <f t="shared" si="6"/>
        <v>0</v>
      </c>
    </row>
    <row r="11" spans="1:17" x14ac:dyDescent="0.2">
      <c r="A11" s="19" t="str">
        <f t="shared" si="3"/>
        <v/>
      </c>
      <c r="E11" s="21"/>
      <c r="F11" s="17" t="str">
        <f t="shared" si="4"/>
        <v/>
      </c>
      <c r="G11" s="17" t="str">
        <f t="shared" si="5"/>
        <v/>
      </c>
      <c r="J11" s="17">
        <f t="shared" si="0"/>
        <v>0</v>
      </c>
      <c r="K11" s="17">
        <f t="shared" si="1"/>
        <v>0</v>
      </c>
      <c r="L11" s="17">
        <f t="shared" si="2"/>
        <v>0</v>
      </c>
      <c r="M11" s="17">
        <f t="shared" si="6"/>
        <v>0</v>
      </c>
    </row>
    <row r="12" spans="1:17" x14ac:dyDescent="0.2">
      <c r="A12" s="19" t="str">
        <f t="shared" si="3"/>
        <v/>
      </c>
      <c r="E12" s="21"/>
      <c r="F12" s="17" t="str">
        <f t="shared" si="4"/>
        <v/>
      </c>
      <c r="G12" s="17" t="str">
        <f t="shared" si="5"/>
        <v/>
      </c>
      <c r="J12" s="17">
        <f t="shared" si="0"/>
        <v>0</v>
      </c>
      <c r="K12" s="17">
        <f t="shared" si="1"/>
        <v>0</v>
      </c>
      <c r="L12" s="17">
        <f t="shared" si="2"/>
        <v>0</v>
      </c>
      <c r="M12" s="17">
        <f t="shared" si="6"/>
        <v>0</v>
      </c>
    </row>
    <row r="13" spans="1:17" x14ac:dyDescent="0.2">
      <c r="A13" s="19" t="str">
        <f t="shared" si="3"/>
        <v/>
      </c>
      <c r="E13" s="21"/>
      <c r="F13" s="17" t="str">
        <f t="shared" si="4"/>
        <v/>
      </c>
      <c r="G13" s="17" t="str">
        <f t="shared" si="5"/>
        <v/>
      </c>
      <c r="J13" s="17">
        <f t="shared" si="0"/>
        <v>0</v>
      </c>
      <c r="K13" s="17">
        <f t="shared" si="1"/>
        <v>0</v>
      </c>
      <c r="L13" s="17">
        <f t="shared" si="2"/>
        <v>0</v>
      </c>
      <c r="M13" s="17">
        <f t="shared" si="6"/>
        <v>0</v>
      </c>
    </row>
    <row r="14" spans="1:17" x14ac:dyDescent="0.2">
      <c r="A14" s="19" t="str">
        <f t="shared" si="3"/>
        <v/>
      </c>
      <c r="E14" s="21"/>
      <c r="F14" s="17" t="str">
        <f t="shared" si="4"/>
        <v/>
      </c>
      <c r="G14" s="17" t="str">
        <f t="shared" si="5"/>
        <v/>
      </c>
      <c r="J14" s="17">
        <f t="shared" si="0"/>
        <v>0</v>
      </c>
      <c r="K14" s="17">
        <f t="shared" si="1"/>
        <v>0</v>
      </c>
      <c r="L14" s="17">
        <f t="shared" si="2"/>
        <v>0</v>
      </c>
      <c r="M14" s="17">
        <f t="shared" si="6"/>
        <v>0</v>
      </c>
    </row>
    <row r="15" spans="1:17" x14ac:dyDescent="0.2">
      <c r="A15" s="19" t="str">
        <f t="shared" si="3"/>
        <v/>
      </c>
      <c r="E15" s="21"/>
      <c r="F15" s="17" t="str">
        <f t="shared" si="4"/>
        <v/>
      </c>
      <c r="G15" s="17" t="str">
        <f t="shared" si="5"/>
        <v/>
      </c>
      <c r="J15" s="17">
        <f t="shared" si="0"/>
        <v>0</v>
      </c>
      <c r="K15" s="17">
        <f t="shared" si="1"/>
        <v>0</v>
      </c>
      <c r="L15" s="17">
        <f t="shared" si="2"/>
        <v>0</v>
      </c>
      <c r="M15" s="17">
        <f t="shared" si="6"/>
        <v>0</v>
      </c>
    </row>
    <row r="16" spans="1:17" x14ac:dyDescent="0.2">
      <c r="A16" s="19" t="str">
        <f t="shared" si="3"/>
        <v/>
      </c>
      <c r="E16" s="21"/>
      <c r="F16" s="17" t="str">
        <f t="shared" si="4"/>
        <v/>
      </c>
      <c r="G16" s="17" t="str">
        <f t="shared" si="5"/>
        <v/>
      </c>
      <c r="J16" s="17">
        <f t="shared" si="0"/>
        <v>0</v>
      </c>
      <c r="K16" s="17">
        <f t="shared" si="1"/>
        <v>0</v>
      </c>
      <c r="L16" s="17">
        <f t="shared" si="2"/>
        <v>0</v>
      </c>
      <c r="M16" s="17">
        <f t="shared" si="6"/>
        <v>0</v>
      </c>
    </row>
    <row r="17" spans="1:13" x14ac:dyDescent="0.2">
      <c r="A17" s="19" t="str">
        <f t="shared" si="3"/>
        <v/>
      </c>
      <c r="E17" s="21"/>
      <c r="F17" s="17" t="str">
        <f t="shared" si="4"/>
        <v/>
      </c>
      <c r="G17" s="17" t="str">
        <f t="shared" si="5"/>
        <v/>
      </c>
      <c r="J17" s="17">
        <f t="shared" si="0"/>
        <v>0</v>
      </c>
      <c r="K17" s="17">
        <f t="shared" si="1"/>
        <v>0</v>
      </c>
      <c r="L17" s="17">
        <f t="shared" si="2"/>
        <v>0</v>
      </c>
      <c r="M17" s="17">
        <f t="shared" si="6"/>
        <v>0</v>
      </c>
    </row>
    <row r="18" spans="1:13" x14ac:dyDescent="0.2">
      <c r="A18" s="19" t="str">
        <f t="shared" si="3"/>
        <v/>
      </c>
      <c r="E18" s="21"/>
      <c r="F18" s="17" t="str">
        <f t="shared" si="4"/>
        <v/>
      </c>
      <c r="G18" s="17" t="str">
        <f t="shared" si="5"/>
        <v/>
      </c>
      <c r="J18" s="17">
        <f t="shared" si="0"/>
        <v>0</v>
      </c>
      <c r="K18" s="17">
        <f t="shared" si="1"/>
        <v>0</v>
      </c>
      <c r="L18" s="17">
        <f t="shared" si="2"/>
        <v>0</v>
      </c>
      <c r="M18" s="17">
        <f t="shared" si="6"/>
        <v>0</v>
      </c>
    </row>
    <row r="19" spans="1:13" x14ac:dyDescent="0.2">
      <c r="A19" s="19" t="str">
        <f t="shared" si="3"/>
        <v/>
      </c>
      <c r="E19" s="21"/>
      <c r="F19" s="17" t="str">
        <f t="shared" si="4"/>
        <v/>
      </c>
      <c r="G19" s="17" t="str">
        <f t="shared" si="5"/>
        <v/>
      </c>
      <c r="J19" s="17">
        <f t="shared" si="0"/>
        <v>0</v>
      </c>
      <c r="K19" s="17">
        <f t="shared" si="1"/>
        <v>0</v>
      </c>
      <c r="L19" s="17">
        <f t="shared" si="2"/>
        <v>0</v>
      </c>
      <c r="M19" s="17">
        <f t="shared" si="6"/>
        <v>0</v>
      </c>
    </row>
    <row r="20" spans="1:13" x14ac:dyDescent="0.2">
      <c r="A20" s="19" t="str">
        <f t="shared" si="3"/>
        <v/>
      </c>
      <c r="E20" s="21"/>
      <c r="F20" s="17" t="str">
        <f t="shared" si="4"/>
        <v/>
      </c>
      <c r="G20" s="17" t="str">
        <f t="shared" si="5"/>
        <v/>
      </c>
      <c r="J20" s="17">
        <f t="shared" si="0"/>
        <v>0</v>
      </c>
      <c r="K20" s="17">
        <f t="shared" si="1"/>
        <v>0</v>
      </c>
      <c r="L20" s="17">
        <f t="shared" si="2"/>
        <v>0</v>
      </c>
      <c r="M20" s="17">
        <f t="shared" si="6"/>
        <v>0</v>
      </c>
    </row>
    <row r="21" spans="1:13" x14ac:dyDescent="0.2">
      <c r="A21" s="19" t="str">
        <f t="shared" si="3"/>
        <v/>
      </c>
      <c r="E21" s="21"/>
      <c r="F21" s="17" t="str">
        <f t="shared" si="4"/>
        <v/>
      </c>
      <c r="G21" s="17" t="str">
        <f t="shared" si="5"/>
        <v/>
      </c>
      <c r="J21" s="17">
        <f t="shared" si="0"/>
        <v>0</v>
      </c>
      <c r="K21" s="17">
        <f t="shared" si="1"/>
        <v>0</v>
      </c>
      <c r="L21" s="17">
        <f t="shared" si="2"/>
        <v>0</v>
      </c>
      <c r="M21" s="17">
        <f t="shared" si="6"/>
        <v>0</v>
      </c>
    </row>
    <row r="22" spans="1:13" x14ac:dyDescent="0.2">
      <c r="A22" s="19" t="str">
        <f t="shared" si="3"/>
        <v/>
      </c>
      <c r="E22" s="21"/>
      <c r="F22" s="17" t="str">
        <f t="shared" si="4"/>
        <v/>
      </c>
      <c r="G22" s="17" t="str">
        <f t="shared" si="5"/>
        <v/>
      </c>
      <c r="J22" s="17">
        <f t="shared" si="0"/>
        <v>0</v>
      </c>
      <c r="K22" s="17">
        <f t="shared" si="1"/>
        <v>0</v>
      </c>
      <c r="L22" s="17">
        <f t="shared" si="2"/>
        <v>0</v>
      </c>
      <c r="M22" s="17">
        <f t="shared" si="6"/>
        <v>0</v>
      </c>
    </row>
    <row r="23" spans="1:13" x14ac:dyDescent="0.2">
      <c r="A23" s="19" t="str">
        <f t="shared" si="3"/>
        <v/>
      </c>
      <c r="E23" s="21"/>
      <c r="F23" s="17" t="str">
        <f t="shared" si="4"/>
        <v/>
      </c>
      <c r="G23" s="17" t="str">
        <f t="shared" si="5"/>
        <v/>
      </c>
      <c r="J23" s="17">
        <f t="shared" si="0"/>
        <v>0</v>
      </c>
      <c r="K23" s="17">
        <f t="shared" si="1"/>
        <v>0</v>
      </c>
      <c r="L23" s="17">
        <f t="shared" si="2"/>
        <v>0</v>
      </c>
      <c r="M23" s="17">
        <f t="shared" si="6"/>
        <v>0</v>
      </c>
    </row>
    <row r="24" spans="1:13" x14ac:dyDescent="0.2">
      <c r="A24" s="19" t="str">
        <f t="shared" si="3"/>
        <v/>
      </c>
      <c r="E24" s="21"/>
      <c r="F24" s="17" t="str">
        <f t="shared" si="4"/>
        <v/>
      </c>
      <c r="G24" s="17" t="str">
        <f t="shared" si="5"/>
        <v/>
      </c>
      <c r="J24" s="17">
        <f t="shared" si="0"/>
        <v>0</v>
      </c>
      <c r="K24" s="17">
        <f t="shared" si="1"/>
        <v>0</v>
      </c>
      <c r="L24" s="17">
        <f t="shared" si="2"/>
        <v>0</v>
      </c>
      <c r="M24" s="17">
        <f t="shared" si="6"/>
        <v>0</v>
      </c>
    </row>
    <row r="25" spans="1:13" x14ac:dyDescent="0.2">
      <c r="A25" s="19" t="str">
        <f t="shared" si="3"/>
        <v/>
      </c>
      <c r="E25" s="21"/>
      <c r="F25" s="17" t="str">
        <f t="shared" si="4"/>
        <v/>
      </c>
      <c r="G25" s="17" t="str">
        <f t="shared" si="5"/>
        <v/>
      </c>
      <c r="J25" s="17">
        <f t="shared" si="0"/>
        <v>0</v>
      </c>
      <c r="K25" s="17">
        <f t="shared" si="1"/>
        <v>0</v>
      </c>
      <c r="L25" s="17">
        <f t="shared" si="2"/>
        <v>0</v>
      </c>
      <c r="M25" s="17">
        <f t="shared" si="6"/>
        <v>0</v>
      </c>
    </row>
    <row r="26" spans="1:13" x14ac:dyDescent="0.2">
      <c r="A26" s="19" t="str">
        <f t="shared" si="3"/>
        <v/>
      </c>
      <c r="E26" s="21"/>
      <c r="F26" s="17" t="str">
        <f t="shared" si="4"/>
        <v/>
      </c>
      <c r="G26" s="17" t="str">
        <f t="shared" si="5"/>
        <v/>
      </c>
      <c r="J26" s="17">
        <f t="shared" si="0"/>
        <v>0</v>
      </c>
      <c r="K26" s="17">
        <f t="shared" si="1"/>
        <v>0</v>
      </c>
      <c r="L26" s="17">
        <f t="shared" si="2"/>
        <v>0</v>
      </c>
      <c r="M26" s="17">
        <f t="shared" si="6"/>
        <v>0</v>
      </c>
    </row>
    <row r="27" spans="1:13" x14ac:dyDescent="0.2">
      <c r="A27" s="19" t="str">
        <f t="shared" si="3"/>
        <v/>
      </c>
      <c r="E27" s="21"/>
      <c r="F27" s="17" t="str">
        <f t="shared" si="4"/>
        <v/>
      </c>
      <c r="G27" s="17" t="str">
        <f t="shared" si="5"/>
        <v/>
      </c>
      <c r="J27" s="17">
        <f t="shared" si="0"/>
        <v>0</v>
      </c>
      <c r="K27" s="17">
        <f t="shared" si="1"/>
        <v>0</v>
      </c>
      <c r="L27" s="17">
        <f t="shared" si="2"/>
        <v>0</v>
      </c>
      <c r="M27" s="17">
        <f t="shared" si="6"/>
        <v>0</v>
      </c>
    </row>
    <row r="28" spans="1:13" x14ac:dyDescent="0.2">
      <c r="A28" s="19" t="str">
        <f t="shared" si="3"/>
        <v/>
      </c>
      <c r="E28" s="21"/>
      <c r="F28" s="17" t="str">
        <f t="shared" si="4"/>
        <v/>
      </c>
      <c r="G28" s="17" t="str">
        <f t="shared" si="5"/>
        <v/>
      </c>
      <c r="J28" s="17">
        <f t="shared" si="0"/>
        <v>0</v>
      </c>
      <c r="K28" s="17">
        <f t="shared" si="1"/>
        <v>0</v>
      </c>
      <c r="L28" s="17">
        <f t="shared" si="2"/>
        <v>0</v>
      </c>
      <c r="M28" s="17">
        <f t="shared" si="6"/>
        <v>0</v>
      </c>
    </row>
    <row r="29" spans="1:13" x14ac:dyDescent="0.2">
      <c r="A29" s="19" t="str">
        <f t="shared" si="3"/>
        <v/>
      </c>
      <c r="E29" s="21"/>
      <c r="F29" s="17" t="str">
        <f t="shared" si="4"/>
        <v/>
      </c>
      <c r="G29" s="17" t="str">
        <f t="shared" si="5"/>
        <v/>
      </c>
      <c r="J29" s="17">
        <f t="shared" si="0"/>
        <v>0</v>
      </c>
      <c r="K29" s="17">
        <f t="shared" si="1"/>
        <v>0</v>
      </c>
      <c r="L29" s="17">
        <f t="shared" si="2"/>
        <v>0</v>
      </c>
      <c r="M29" s="17">
        <f t="shared" si="6"/>
        <v>0</v>
      </c>
    </row>
    <row r="30" spans="1:13" x14ac:dyDescent="0.2">
      <c r="A30" s="19" t="str">
        <f t="shared" si="3"/>
        <v/>
      </c>
      <c r="E30" s="21"/>
      <c r="F30" s="17" t="str">
        <f t="shared" si="4"/>
        <v/>
      </c>
      <c r="G30" s="17" t="str">
        <f t="shared" si="5"/>
        <v/>
      </c>
      <c r="J30" s="17">
        <f t="shared" si="0"/>
        <v>0</v>
      </c>
      <c r="K30" s="17">
        <f t="shared" si="1"/>
        <v>0</v>
      </c>
      <c r="L30" s="17">
        <f t="shared" si="2"/>
        <v>0</v>
      </c>
      <c r="M30" s="17">
        <f t="shared" si="6"/>
        <v>0</v>
      </c>
    </row>
    <row r="31" spans="1:13" x14ac:dyDescent="0.2">
      <c r="A31" s="19" t="str">
        <f t="shared" si="3"/>
        <v/>
      </c>
      <c r="E31" s="21"/>
      <c r="F31" s="17" t="str">
        <f t="shared" si="4"/>
        <v/>
      </c>
      <c r="G31" s="17" t="str">
        <f t="shared" si="5"/>
        <v/>
      </c>
      <c r="J31" s="17">
        <f t="shared" si="0"/>
        <v>0</v>
      </c>
      <c r="K31" s="17">
        <f t="shared" si="1"/>
        <v>0</v>
      </c>
      <c r="L31" s="17">
        <f t="shared" si="2"/>
        <v>0</v>
      </c>
      <c r="M31" s="17">
        <f t="shared" si="6"/>
        <v>0</v>
      </c>
    </row>
    <row r="32" spans="1:13" x14ac:dyDescent="0.2">
      <c r="A32" s="19" t="str">
        <f t="shared" si="3"/>
        <v/>
      </c>
      <c r="E32" s="21"/>
      <c r="F32" s="17" t="str">
        <f t="shared" si="4"/>
        <v/>
      </c>
      <c r="G32" s="17" t="str">
        <f t="shared" si="5"/>
        <v/>
      </c>
      <c r="J32" s="17">
        <f t="shared" si="0"/>
        <v>0</v>
      </c>
      <c r="K32" s="17">
        <f t="shared" si="1"/>
        <v>0</v>
      </c>
      <c r="L32" s="17">
        <f t="shared" si="2"/>
        <v>0</v>
      </c>
      <c r="M32" s="17">
        <f t="shared" si="6"/>
        <v>0</v>
      </c>
    </row>
    <row r="33" spans="1:13" x14ac:dyDescent="0.2">
      <c r="A33" s="19" t="str">
        <f t="shared" si="3"/>
        <v/>
      </c>
      <c r="E33" s="21"/>
      <c r="F33" s="17" t="str">
        <f t="shared" si="4"/>
        <v/>
      </c>
      <c r="G33" s="17" t="str">
        <f t="shared" si="5"/>
        <v/>
      </c>
      <c r="J33" s="17">
        <f t="shared" si="0"/>
        <v>0</v>
      </c>
      <c r="K33" s="17">
        <f t="shared" si="1"/>
        <v>0</v>
      </c>
      <c r="L33" s="17">
        <f t="shared" si="2"/>
        <v>0</v>
      </c>
      <c r="M33" s="17">
        <f t="shared" si="6"/>
        <v>0</v>
      </c>
    </row>
    <row r="34" spans="1:13" x14ac:dyDescent="0.2">
      <c r="A34" s="19" t="str">
        <f t="shared" si="3"/>
        <v/>
      </c>
      <c r="E34" s="21"/>
      <c r="F34" s="17" t="str">
        <f t="shared" si="4"/>
        <v/>
      </c>
      <c r="G34" s="17" t="str">
        <f t="shared" si="5"/>
        <v/>
      </c>
      <c r="J34" s="17">
        <f t="shared" ref="J34:J61" si="7">IFERROR(I34-M34,0)</f>
        <v>0</v>
      </c>
      <c r="K34" s="17">
        <f t="shared" ref="K34:K61" si="8">IFERROR(VLOOKUP(G34,A:D,4,0),0)</f>
        <v>0</v>
      </c>
      <c r="L34" s="17">
        <f t="shared" ref="L34:L61" si="9">IFERROR(VLOOKUP(F34,A:D,4,0),0)</f>
        <v>0</v>
      </c>
      <c r="M34" s="17">
        <f t="shared" si="6"/>
        <v>0</v>
      </c>
    </row>
    <row r="35" spans="1:13" x14ac:dyDescent="0.2">
      <c r="A35" s="19" t="str">
        <f t="shared" si="3"/>
        <v/>
      </c>
      <c r="E35" s="21"/>
      <c r="F35" s="17" t="str">
        <f t="shared" si="4"/>
        <v/>
      </c>
      <c r="G35" s="17" t="str">
        <f t="shared" si="5"/>
        <v/>
      </c>
      <c r="J35" s="17">
        <f t="shared" si="7"/>
        <v>0</v>
      </c>
      <c r="K35" s="17">
        <f t="shared" si="8"/>
        <v>0</v>
      </c>
      <c r="L35" s="17">
        <f t="shared" si="9"/>
        <v>0</v>
      </c>
      <c r="M35" s="17">
        <f t="shared" si="6"/>
        <v>0</v>
      </c>
    </row>
    <row r="36" spans="1:13" x14ac:dyDescent="0.2">
      <c r="A36" s="19" t="str">
        <f t="shared" si="3"/>
        <v/>
      </c>
      <c r="E36" s="21"/>
      <c r="F36" s="17" t="str">
        <f t="shared" si="4"/>
        <v/>
      </c>
      <c r="G36" s="17" t="str">
        <f t="shared" si="5"/>
        <v/>
      </c>
      <c r="J36" s="17">
        <f t="shared" si="7"/>
        <v>0</v>
      </c>
      <c r="K36" s="17">
        <f t="shared" si="8"/>
        <v>0</v>
      </c>
      <c r="L36" s="17">
        <f t="shared" si="9"/>
        <v>0</v>
      </c>
      <c r="M36" s="17">
        <f t="shared" si="6"/>
        <v>0</v>
      </c>
    </row>
    <row r="37" spans="1:13" x14ac:dyDescent="0.2">
      <c r="A37" s="19" t="str">
        <f t="shared" si="3"/>
        <v/>
      </c>
      <c r="E37" s="21"/>
      <c r="F37" s="17" t="str">
        <f t="shared" si="4"/>
        <v/>
      </c>
      <c r="G37" s="17" t="str">
        <f t="shared" si="5"/>
        <v/>
      </c>
      <c r="J37" s="17">
        <f t="shared" si="7"/>
        <v>0</v>
      </c>
      <c r="K37" s="17">
        <f t="shared" si="8"/>
        <v>0</v>
      </c>
      <c r="L37" s="17">
        <f t="shared" si="9"/>
        <v>0</v>
      </c>
      <c r="M37" s="17">
        <f t="shared" si="6"/>
        <v>0</v>
      </c>
    </row>
    <row r="38" spans="1:13" x14ac:dyDescent="0.2">
      <c r="A38" s="19" t="str">
        <f t="shared" si="3"/>
        <v/>
      </c>
      <c r="E38" s="21"/>
      <c r="F38" s="17" t="str">
        <f t="shared" si="4"/>
        <v/>
      </c>
      <c r="G38" s="17" t="str">
        <f t="shared" si="5"/>
        <v/>
      </c>
      <c r="J38" s="17">
        <f t="shared" si="7"/>
        <v>0</v>
      </c>
      <c r="K38" s="17">
        <f t="shared" si="8"/>
        <v>0</v>
      </c>
      <c r="L38" s="17">
        <f t="shared" si="9"/>
        <v>0</v>
      </c>
      <c r="M38" s="17">
        <f t="shared" ref="M38:M41" si="10">SUM(K38:L38)</f>
        <v>0</v>
      </c>
    </row>
    <row r="39" spans="1:13" x14ac:dyDescent="0.2">
      <c r="A39" s="19" t="str">
        <f t="shared" si="3"/>
        <v/>
      </c>
      <c r="E39" s="21"/>
      <c r="F39" s="17" t="str">
        <f t="shared" si="4"/>
        <v/>
      </c>
      <c r="G39" s="17" t="str">
        <f t="shared" si="5"/>
        <v/>
      </c>
      <c r="J39" s="17">
        <f t="shared" si="7"/>
        <v>0</v>
      </c>
      <c r="K39" s="17">
        <f t="shared" si="8"/>
        <v>0</v>
      </c>
      <c r="L39" s="17">
        <f t="shared" si="9"/>
        <v>0</v>
      </c>
      <c r="M39" s="17">
        <f t="shared" si="10"/>
        <v>0</v>
      </c>
    </row>
    <row r="40" spans="1:13" x14ac:dyDescent="0.2">
      <c r="A40" s="19" t="str">
        <f t="shared" si="3"/>
        <v/>
      </c>
      <c r="E40" s="21"/>
      <c r="F40" s="17" t="str">
        <f t="shared" si="4"/>
        <v/>
      </c>
      <c r="G40" s="17" t="str">
        <f t="shared" si="5"/>
        <v/>
      </c>
      <c r="J40" s="17">
        <f t="shared" si="7"/>
        <v>0</v>
      </c>
      <c r="K40" s="17">
        <f t="shared" si="8"/>
        <v>0</v>
      </c>
      <c r="L40" s="17">
        <f t="shared" si="9"/>
        <v>0</v>
      </c>
      <c r="M40" s="17">
        <f t="shared" si="10"/>
        <v>0</v>
      </c>
    </row>
    <row r="41" spans="1:13" x14ac:dyDescent="0.2">
      <c r="A41" s="19" t="str">
        <f t="shared" si="3"/>
        <v/>
      </c>
      <c r="E41" s="21"/>
      <c r="F41" s="17" t="str">
        <f t="shared" si="4"/>
        <v/>
      </c>
      <c r="G41" s="17" t="str">
        <f t="shared" si="5"/>
        <v/>
      </c>
      <c r="J41" s="17">
        <f t="shared" si="7"/>
        <v>0</v>
      </c>
      <c r="K41" s="17">
        <f t="shared" si="8"/>
        <v>0</v>
      </c>
      <c r="L41" s="17">
        <f t="shared" si="9"/>
        <v>0</v>
      </c>
      <c r="M41" s="17">
        <f t="shared" si="10"/>
        <v>0</v>
      </c>
    </row>
    <row r="42" spans="1:13" x14ac:dyDescent="0.2">
      <c r="A42" s="19" t="str">
        <f t="shared" si="3"/>
        <v/>
      </c>
      <c r="E42" s="21"/>
      <c r="F42" s="17" t="str">
        <f t="shared" si="4"/>
        <v/>
      </c>
      <c r="G42" s="17" t="str">
        <f t="shared" si="5"/>
        <v/>
      </c>
      <c r="J42" s="17">
        <f t="shared" si="7"/>
        <v>0</v>
      </c>
      <c r="K42" s="17">
        <f t="shared" si="8"/>
        <v>0</v>
      </c>
      <c r="L42" s="17">
        <f t="shared" si="9"/>
        <v>0</v>
      </c>
      <c r="M42" s="17">
        <f t="shared" ref="M42:M60" si="11">SUM(K42:L42)</f>
        <v>0</v>
      </c>
    </row>
    <row r="43" spans="1:13" x14ac:dyDescent="0.2">
      <c r="A43" s="19" t="str">
        <f t="shared" si="3"/>
        <v/>
      </c>
      <c r="E43" s="21"/>
      <c r="F43" s="17" t="str">
        <f t="shared" si="4"/>
        <v/>
      </c>
      <c r="G43" s="17" t="str">
        <f t="shared" si="5"/>
        <v/>
      </c>
      <c r="J43" s="17">
        <f t="shared" si="7"/>
        <v>0</v>
      </c>
      <c r="K43" s="17">
        <f t="shared" si="8"/>
        <v>0</v>
      </c>
      <c r="L43" s="17">
        <f t="shared" si="9"/>
        <v>0</v>
      </c>
      <c r="M43" s="17">
        <f t="shared" si="11"/>
        <v>0</v>
      </c>
    </row>
    <row r="44" spans="1:13" x14ac:dyDescent="0.2">
      <c r="A44" s="19" t="str">
        <f t="shared" si="3"/>
        <v/>
      </c>
      <c r="E44" s="21"/>
      <c r="F44" s="17" t="str">
        <f t="shared" si="4"/>
        <v/>
      </c>
      <c r="G44" s="17" t="str">
        <f t="shared" si="5"/>
        <v/>
      </c>
      <c r="J44" s="17">
        <f t="shared" si="7"/>
        <v>0</v>
      </c>
      <c r="K44" s="17">
        <f t="shared" si="8"/>
        <v>0</v>
      </c>
      <c r="L44" s="17">
        <f t="shared" si="9"/>
        <v>0</v>
      </c>
      <c r="M44" s="17">
        <f t="shared" si="11"/>
        <v>0</v>
      </c>
    </row>
    <row r="45" spans="1:13" x14ac:dyDescent="0.2">
      <c r="A45" s="19" t="str">
        <f t="shared" si="3"/>
        <v/>
      </c>
      <c r="E45" s="21"/>
      <c r="F45" s="17" t="str">
        <f t="shared" si="4"/>
        <v/>
      </c>
      <c r="G45" s="17" t="str">
        <f t="shared" si="5"/>
        <v/>
      </c>
      <c r="J45" s="17">
        <f t="shared" si="7"/>
        <v>0</v>
      </c>
      <c r="K45" s="17">
        <f t="shared" si="8"/>
        <v>0</v>
      </c>
      <c r="L45" s="17">
        <f t="shared" si="9"/>
        <v>0</v>
      </c>
      <c r="M45" s="17">
        <f t="shared" si="11"/>
        <v>0</v>
      </c>
    </row>
    <row r="46" spans="1:13" x14ac:dyDescent="0.2">
      <c r="A46" s="19" t="str">
        <f t="shared" si="3"/>
        <v/>
      </c>
      <c r="E46" s="21"/>
      <c r="F46" s="17" t="str">
        <f t="shared" si="4"/>
        <v/>
      </c>
      <c r="G46" s="17" t="str">
        <f t="shared" si="5"/>
        <v/>
      </c>
      <c r="J46" s="17">
        <f t="shared" si="7"/>
        <v>0</v>
      </c>
      <c r="K46" s="17">
        <f t="shared" si="8"/>
        <v>0</v>
      </c>
      <c r="L46" s="17">
        <f t="shared" si="9"/>
        <v>0</v>
      </c>
      <c r="M46" s="17">
        <f t="shared" si="11"/>
        <v>0</v>
      </c>
    </row>
    <row r="47" spans="1:13" x14ac:dyDescent="0.2">
      <c r="A47" s="19" t="str">
        <f t="shared" si="3"/>
        <v/>
      </c>
      <c r="E47" s="21"/>
      <c r="F47" s="17" t="str">
        <f t="shared" si="4"/>
        <v/>
      </c>
      <c r="G47" s="17" t="str">
        <f t="shared" si="5"/>
        <v/>
      </c>
      <c r="H47" s="18"/>
      <c r="I47" s="17"/>
      <c r="J47" s="17">
        <f t="shared" si="7"/>
        <v>0</v>
      </c>
      <c r="K47" s="17">
        <f t="shared" si="8"/>
        <v>0</v>
      </c>
      <c r="L47" s="17">
        <f t="shared" si="9"/>
        <v>0</v>
      </c>
      <c r="M47" s="17">
        <f t="shared" si="11"/>
        <v>0</v>
      </c>
    </row>
    <row r="48" spans="1:13" x14ac:dyDescent="0.2">
      <c r="A48" s="19" t="str">
        <f t="shared" si="3"/>
        <v/>
      </c>
      <c r="E48" s="21"/>
      <c r="F48" s="17" t="str">
        <f t="shared" si="4"/>
        <v/>
      </c>
      <c r="G48" s="17" t="str">
        <f t="shared" si="5"/>
        <v/>
      </c>
      <c r="H48" s="18"/>
      <c r="I48" s="17"/>
      <c r="J48" s="17">
        <f t="shared" si="7"/>
        <v>0</v>
      </c>
      <c r="K48" s="17">
        <f t="shared" si="8"/>
        <v>0</v>
      </c>
      <c r="L48" s="17">
        <f t="shared" si="9"/>
        <v>0</v>
      </c>
      <c r="M48" s="17">
        <f t="shared" si="11"/>
        <v>0</v>
      </c>
    </row>
    <row r="49" spans="1:13" x14ac:dyDescent="0.2">
      <c r="A49" s="19" t="str">
        <f t="shared" si="3"/>
        <v/>
      </c>
      <c r="E49" s="21"/>
      <c r="F49" s="17" t="str">
        <f t="shared" si="4"/>
        <v/>
      </c>
      <c r="G49" s="17" t="str">
        <f t="shared" si="5"/>
        <v/>
      </c>
      <c r="H49" s="18"/>
      <c r="I49" s="17"/>
      <c r="J49" s="17">
        <f t="shared" si="7"/>
        <v>0</v>
      </c>
      <c r="K49" s="17">
        <f t="shared" si="8"/>
        <v>0</v>
      </c>
      <c r="L49" s="17">
        <f t="shared" si="9"/>
        <v>0</v>
      </c>
      <c r="M49" s="17">
        <f t="shared" si="11"/>
        <v>0</v>
      </c>
    </row>
    <row r="50" spans="1:13" x14ac:dyDescent="0.2">
      <c r="A50" s="19" t="str">
        <f t="shared" si="3"/>
        <v/>
      </c>
      <c r="E50" s="21"/>
      <c r="F50" s="17" t="str">
        <f t="shared" si="4"/>
        <v/>
      </c>
      <c r="G50" s="17" t="str">
        <f t="shared" si="5"/>
        <v/>
      </c>
      <c r="H50" s="18"/>
      <c r="I50" s="17"/>
      <c r="J50" s="17">
        <f t="shared" si="7"/>
        <v>0</v>
      </c>
      <c r="K50" s="17">
        <f t="shared" si="8"/>
        <v>0</v>
      </c>
      <c r="L50" s="17">
        <f t="shared" si="9"/>
        <v>0</v>
      </c>
      <c r="M50" s="17">
        <f t="shared" si="11"/>
        <v>0</v>
      </c>
    </row>
    <row r="51" spans="1:13" x14ac:dyDescent="0.2">
      <c r="A51" s="19" t="str">
        <f t="shared" si="3"/>
        <v/>
      </c>
      <c r="E51" s="21"/>
      <c r="F51" s="17" t="str">
        <f t="shared" si="4"/>
        <v/>
      </c>
      <c r="G51" s="17" t="str">
        <f t="shared" si="5"/>
        <v/>
      </c>
      <c r="H51" s="18"/>
      <c r="I51" s="17"/>
      <c r="J51" s="17">
        <f t="shared" si="7"/>
        <v>0</v>
      </c>
      <c r="K51" s="17">
        <f t="shared" si="8"/>
        <v>0</v>
      </c>
      <c r="L51" s="17">
        <f t="shared" si="9"/>
        <v>0</v>
      </c>
      <c r="M51" s="17">
        <f t="shared" si="11"/>
        <v>0</v>
      </c>
    </row>
    <row r="52" spans="1:13" x14ac:dyDescent="0.2">
      <c r="A52" s="19" t="str">
        <f t="shared" si="3"/>
        <v/>
      </c>
      <c r="E52" s="21"/>
      <c r="F52" s="17" t="str">
        <f t="shared" si="4"/>
        <v/>
      </c>
      <c r="G52" s="17" t="str">
        <f t="shared" si="5"/>
        <v/>
      </c>
      <c r="H52" s="18"/>
      <c r="I52" s="17"/>
      <c r="J52" s="17">
        <f t="shared" si="7"/>
        <v>0</v>
      </c>
      <c r="K52" s="17">
        <f t="shared" si="8"/>
        <v>0</v>
      </c>
      <c r="L52" s="17">
        <f t="shared" si="9"/>
        <v>0</v>
      </c>
      <c r="M52" s="17">
        <f t="shared" si="11"/>
        <v>0</v>
      </c>
    </row>
    <row r="53" spans="1:13" x14ac:dyDescent="0.2">
      <c r="A53" s="19" t="str">
        <f t="shared" si="3"/>
        <v/>
      </c>
      <c r="E53" s="21"/>
      <c r="F53" s="17" t="str">
        <f t="shared" si="4"/>
        <v/>
      </c>
      <c r="G53" s="17" t="str">
        <f t="shared" si="5"/>
        <v/>
      </c>
      <c r="H53" s="18"/>
      <c r="I53" s="17"/>
      <c r="J53" s="17">
        <f t="shared" si="7"/>
        <v>0</v>
      </c>
      <c r="K53" s="17">
        <f t="shared" si="8"/>
        <v>0</v>
      </c>
      <c r="L53" s="17">
        <f t="shared" si="9"/>
        <v>0</v>
      </c>
      <c r="M53" s="17">
        <f t="shared" si="11"/>
        <v>0</v>
      </c>
    </row>
    <row r="54" spans="1:13" x14ac:dyDescent="0.2">
      <c r="A54" s="19" t="str">
        <f t="shared" si="3"/>
        <v/>
      </c>
      <c r="E54" s="21"/>
      <c r="F54" s="17" t="str">
        <f t="shared" si="4"/>
        <v/>
      </c>
      <c r="G54" s="17" t="str">
        <f t="shared" si="5"/>
        <v/>
      </c>
      <c r="H54" s="18"/>
      <c r="I54" s="17"/>
      <c r="J54" s="17">
        <f t="shared" si="7"/>
        <v>0</v>
      </c>
      <c r="K54" s="17">
        <f t="shared" si="8"/>
        <v>0</v>
      </c>
      <c r="L54" s="17">
        <f t="shared" si="9"/>
        <v>0</v>
      </c>
      <c r="M54" s="17">
        <f t="shared" si="11"/>
        <v>0</v>
      </c>
    </row>
    <row r="55" spans="1:13" x14ac:dyDescent="0.2">
      <c r="A55" s="19" t="str">
        <f t="shared" si="3"/>
        <v/>
      </c>
      <c r="E55" s="21"/>
      <c r="F55" s="17" t="str">
        <f t="shared" si="4"/>
        <v/>
      </c>
      <c r="G55" s="17" t="str">
        <f t="shared" si="5"/>
        <v/>
      </c>
      <c r="H55" s="18"/>
      <c r="I55" s="17"/>
      <c r="J55" s="17">
        <f t="shared" si="7"/>
        <v>0</v>
      </c>
      <c r="K55" s="17">
        <f t="shared" si="8"/>
        <v>0</v>
      </c>
      <c r="L55" s="17">
        <f t="shared" si="9"/>
        <v>0</v>
      </c>
      <c r="M55" s="17">
        <f t="shared" si="11"/>
        <v>0</v>
      </c>
    </row>
    <row r="56" spans="1:13" x14ac:dyDescent="0.2">
      <c r="A56" s="19" t="str">
        <f t="shared" si="3"/>
        <v/>
      </c>
      <c r="E56" s="21"/>
      <c r="F56" s="17" t="str">
        <f t="shared" si="4"/>
        <v/>
      </c>
      <c r="G56" s="17" t="str">
        <f t="shared" si="5"/>
        <v/>
      </c>
      <c r="H56" s="18"/>
      <c r="I56" s="17"/>
      <c r="J56" s="17">
        <f t="shared" si="7"/>
        <v>0</v>
      </c>
      <c r="K56" s="17">
        <f t="shared" si="8"/>
        <v>0</v>
      </c>
      <c r="L56" s="17">
        <f t="shared" si="9"/>
        <v>0</v>
      </c>
      <c r="M56" s="17">
        <f t="shared" si="11"/>
        <v>0</v>
      </c>
    </row>
    <row r="57" spans="1:13" x14ac:dyDescent="0.2">
      <c r="A57" s="19" t="str">
        <f t="shared" si="3"/>
        <v/>
      </c>
      <c r="E57" s="21"/>
      <c r="F57" s="17" t="str">
        <f t="shared" si="4"/>
        <v/>
      </c>
      <c r="G57" s="17" t="str">
        <f t="shared" si="5"/>
        <v/>
      </c>
      <c r="H57" s="18"/>
      <c r="I57" s="17"/>
      <c r="J57" s="17">
        <f t="shared" si="7"/>
        <v>0</v>
      </c>
      <c r="K57" s="17">
        <f t="shared" si="8"/>
        <v>0</v>
      </c>
      <c r="L57" s="17">
        <f t="shared" si="9"/>
        <v>0</v>
      </c>
      <c r="M57" s="17">
        <f t="shared" si="11"/>
        <v>0</v>
      </c>
    </row>
    <row r="58" spans="1:13" x14ac:dyDescent="0.2">
      <c r="A58" s="19" t="str">
        <f t="shared" si="3"/>
        <v/>
      </c>
      <c r="E58" s="21"/>
      <c r="F58" s="17" t="str">
        <f t="shared" si="4"/>
        <v/>
      </c>
      <c r="G58" s="17" t="str">
        <f t="shared" si="5"/>
        <v/>
      </c>
      <c r="H58" s="18"/>
      <c r="I58" s="17"/>
      <c r="J58" s="17">
        <f t="shared" si="7"/>
        <v>0</v>
      </c>
      <c r="K58" s="17">
        <f t="shared" si="8"/>
        <v>0</v>
      </c>
      <c r="L58" s="17">
        <f t="shared" si="9"/>
        <v>0</v>
      </c>
      <c r="M58" s="17">
        <f t="shared" si="11"/>
        <v>0</v>
      </c>
    </row>
    <row r="59" spans="1:13" x14ac:dyDescent="0.2">
      <c r="A59" s="19" t="str">
        <f t="shared" si="3"/>
        <v/>
      </c>
      <c r="E59" s="21"/>
      <c r="F59" s="17" t="str">
        <f t="shared" si="4"/>
        <v/>
      </c>
      <c r="G59" s="17" t="str">
        <f t="shared" si="5"/>
        <v/>
      </c>
      <c r="H59" s="18"/>
      <c r="I59" s="17"/>
      <c r="J59" s="17">
        <f t="shared" si="7"/>
        <v>0</v>
      </c>
      <c r="K59" s="17">
        <f t="shared" si="8"/>
        <v>0</v>
      </c>
      <c r="L59" s="17">
        <f t="shared" si="9"/>
        <v>0</v>
      </c>
      <c r="M59" s="17">
        <f t="shared" si="11"/>
        <v>0</v>
      </c>
    </row>
    <row r="60" spans="1:13" x14ac:dyDescent="0.2">
      <c r="A60" s="19" t="str">
        <f t="shared" si="3"/>
        <v/>
      </c>
      <c r="E60" s="21"/>
      <c r="F60" s="17" t="str">
        <f t="shared" si="4"/>
        <v/>
      </c>
      <c r="G60" s="17" t="str">
        <f t="shared" si="5"/>
        <v/>
      </c>
      <c r="H60" s="18"/>
      <c r="I60" s="17"/>
      <c r="J60" s="17">
        <f t="shared" si="7"/>
        <v>0</v>
      </c>
      <c r="K60" s="17">
        <f t="shared" si="8"/>
        <v>0</v>
      </c>
      <c r="L60" s="17">
        <f t="shared" si="9"/>
        <v>0</v>
      </c>
      <c r="M60" s="17">
        <f t="shared" si="11"/>
        <v>0</v>
      </c>
    </row>
    <row r="61" spans="1:13" x14ac:dyDescent="0.2">
      <c r="A61" s="19" t="str">
        <f t="shared" si="3"/>
        <v/>
      </c>
      <c r="E61" s="21"/>
      <c r="F61" s="17" t="str">
        <f t="shared" si="4"/>
        <v/>
      </c>
      <c r="G61" s="17" t="str">
        <f t="shared" si="5"/>
        <v/>
      </c>
      <c r="H61" s="18"/>
      <c r="I61" s="17"/>
      <c r="J61" s="17">
        <f t="shared" si="7"/>
        <v>0</v>
      </c>
      <c r="K61" s="17">
        <f t="shared" si="8"/>
        <v>0</v>
      </c>
      <c r="L61" s="17">
        <f t="shared" si="9"/>
        <v>0</v>
      </c>
      <c r="M61" s="17">
        <f t="shared" ref="M61" si="12">SUM(K61:L61)</f>
        <v>0</v>
      </c>
    </row>
  </sheetData>
  <conditionalFormatting sqref="K63:M1048576 K2:M60">
    <cfRule type="cellIs" dxfId="67" priority="4" operator="greaterThan">
      <formula>0</formula>
    </cfRule>
  </conditionalFormatting>
  <conditionalFormatting sqref="K38:M60">
    <cfRule type="cellIs" dxfId="66" priority="3" operator="greaterThan">
      <formula>0</formula>
    </cfRule>
  </conditionalFormatting>
  <conditionalFormatting sqref="K61:M61">
    <cfRule type="cellIs" dxfId="65" priority="2" operator="greaterThan">
      <formula>0</formula>
    </cfRule>
  </conditionalFormatting>
  <conditionalFormatting sqref="K61:M61">
    <cfRule type="cellIs" dxfId="64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300"/>
  <sheetViews>
    <sheetView showGridLines="0" workbookViewId="0">
      <selection activeCell="O12" sqref="O12:P12"/>
    </sheetView>
  </sheetViews>
  <sheetFormatPr baseColWidth="10" defaultColWidth="11.42578125" defaultRowHeight="12.75" x14ac:dyDescent="0.2"/>
  <cols>
    <col min="1" max="1" width="2.85546875" style="27" customWidth="1"/>
    <col min="2" max="2" width="13.140625" style="27" customWidth="1"/>
    <col min="3" max="3" width="11.42578125" style="27" customWidth="1"/>
    <col min="4" max="4" width="9.140625" style="27" customWidth="1"/>
    <col min="5" max="5" width="7.85546875" style="27" customWidth="1"/>
    <col min="6" max="6" width="5.42578125" style="27" customWidth="1"/>
    <col min="7" max="7" width="4.28515625" style="27" customWidth="1"/>
    <col min="8" max="8" width="13.140625" style="27" bestFit="1" customWidth="1"/>
    <col min="9" max="9" width="13.85546875" style="27" customWidth="1"/>
    <col min="10" max="10" width="9.5703125" style="27" bestFit="1" customWidth="1"/>
    <col min="11" max="12" width="11.42578125" style="27"/>
    <col min="13" max="13" width="10.28515625" style="27" bestFit="1" customWidth="1"/>
    <col min="14" max="16384" width="11.42578125" style="27"/>
  </cols>
  <sheetData>
    <row r="1" spans="1:16" ht="28.5" customHeight="1" thickBot="1" x14ac:dyDescent="0.25">
      <c r="A1" s="24" t="s">
        <v>50</v>
      </c>
      <c r="B1" s="16" t="s">
        <v>8</v>
      </c>
      <c r="C1" s="16" t="s">
        <v>22</v>
      </c>
      <c r="D1" s="82" t="s">
        <v>55</v>
      </c>
      <c r="E1" s="30"/>
      <c r="F1" s="25" t="s">
        <v>52</v>
      </c>
      <c r="G1" s="25" t="s">
        <v>53</v>
      </c>
      <c r="H1" s="16" t="s">
        <v>8</v>
      </c>
      <c r="I1"/>
      <c r="J1" s="25" t="s">
        <v>56</v>
      </c>
      <c r="K1" s="25" t="s">
        <v>47</v>
      </c>
      <c r="L1" s="25" t="s">
        <v>48</v>
      </c>
      <c r="M1" s="25" t="s">
        <v>54</v>
      </c>
      <c r="O1" s="97" t="s">
        <v>67</v>
      </c>
      <c r="P1" s="98" t="s">
        <v>68</v>
      </c>
    </row>
    <row r="2" spans="1:16" ht="13.5" thickBot="1" x14ac:dyDescent="0.25">
      <c r="A2" s="27" t="str">
        <f>B2&amp;C2</f>
        <v>MRC01CUADRADO</v>
      </c>
      <c r="B2" t="s">
        <v>100</v>
      </c>
      <c r="C2" t="s">
        <v>39</v>
      </c>
      <c r="D2">
        <v>0</v>
      </c>
      <c r="E2" s="30"/>
      <c r="F2" s="28" t="str">
        <f>IF(OR(H2="",H2="Total general"),"",H2&amp;$L$1)</f>
        <v>MRC01SOBRANTE</v>
      </c>
      <c r="G2" s="28" t="str">
        <f>IF(OR(H2="",H2="Total general"),"",H2&amp;$K$1)</f>
        <v>MRC01FALTANTE</v>
      </c>
      <c r="H2" t="s">
        <v>100</v>
      </c>
      <c r="I2"/>
      <c r="J2" s="28">
        <f t="shared" ref="J2:J33" si="0">IF(L2&gt;0,I2+L2,I2)</f>
        <v>0</v>
      </c>
      <c r="K2" s="28">
        <f t="shared" ref="K2:K33" si="1">IFERROR(VLOOKUP(G2,A:D,4,0),0)</f>
        <v>0</v>
      </c>
      <c r="L2" s="28">
        <f t="shared" ref="L2:L33" si="2">IFERROR(VLOOKUP(F2,A:D,4,0),0)</f>
        <v>0</v>
      </c>
      <c r="M2" s="28">
        <f>SUM(K2:L2)</f>
        <v>0</v>
      </c>
      <c r="O2" s="99" t="s">
        <v>69</v>
      </c>
      <c r="P2" s="100" t="s">
        <v>70</v>
      </c>
    </row>
    <row r="3" spans="1:16" ht="13.5" thickBot="1" x14ac:dyDescent="0.25">
      <c r="A3" s="27" t="str">
        <f t="shared" ref="A3:A61" si="3">B3&amp;C3</f>
        <v>Total general</v>
      </c>
      <c r="B3" t="s">
        <v>4</v>
      </c>
      <c r="C3"/>
      <c r="D3">
        <v>0</v>
      </c>
      <c r="E3" s="30"/>
      <c r="F3" s="28" t="str">
        <f t="shared" ref="F3:F61" si="4">IF(OR(H3="",H3="Total general"),"",H3&amp;$L$1)</f>
        <v/>
      </c>
      <c r="G3" s="28" t="str">
        <f t="shared" ref="G3:G61" si="5">IF(OR(H3="",H3="Total general"),"",H3&amp;$K$1)</f>
        <v/>
      </c>
      <c r="H3" t="s">
        <v>4</v>
      </c>
      <c r="I3"/>
      <c r="J3" s="28">
        <f t="shared" si="0"/>
        <v>0</v>
      </c>
      <c r="K3" s="28">
        <f t="shared" si="1"/>
        <v>0</v>
      </c>
      <c r="L3" s="28">
        <f t="shared" si="2"/>
        <v>0</v>
      </c>
      <c r="M3" s="28">
        <f t="shared" ref="M3:M37" si="6">SUM(K3:L3)</f>
        <v>0</v>
      </c>
      <c r="O3" s="101" t="s">
        <v>64</v>
      </c>
      <c r="P3" s="102">
        <v>2001</v>
      </c>
    </row>
    <row r="4" spans="1:16" ht="13.5" thickBot="1" x14ac:dyDescent="0.25">
      <c r="A4" s="27" t="str">
        <f t="shared" si="3"/>
        <v/>
      </c>
      <c r="B4"/>
      <c r="C4"/>
      <c r="D4"/>
      <c r="E4" s="30"/>
      <c r="F4" s="28" t="str">
        <f t="shared" si="4"/>
        <v/>
      </c>
      <c r="G4" s="28" t="str">
        <f t="shared" si="5"/>
        <v/>
      </c>
      <c r="H4"/>
      <c r="I4"/>
      <c r="J4" s="28">
        <f t="shared" si="0"/>
        <v>0</v>
      </c>
      <c r="K4" s="28">
        <f t="shared" si="1"/>
        <v>0</v>
      </c>
      <c r="L4" s="28">
        <f t="shared" si="2"/>
        <v>0</v>
      </c>
      <c r="M4" s="28">
        <f t="shared" si="6"/>
        <v>0</v>
      </c>
      <c r="O4" s="101" t="s">
        <v>66</v>
      </c>
      <c r="P4" s="102">
        <v>2001</v>
      </c>
    </row>
    <row r="5" spans="1:16" ht="13.5" thickBot="1" x14ac:dyDescent="0.25">
      <c r="A5" s="27" t="str">
        <f t="shared" si="3"/>
        <v/>
      </c>
      <c r="B5"/>
      <c r="C5"/>
      <c r="D5"/>
      <c r="E5" s="30"/>
      <c r="F5" s="28" t="str">
        <f t="shared" si="4"/>
        <v/>
      </c>
      <c r="G5" s="28" t="str">
        <f t="shared" si="5"/>
        <v/>
      </c>
      <c r="H5"/>
      <c r="I5"/>
      <c r="J5" s="28">
        <f t="shared" si="0"/>
        <v>0</v>
      </c>
      <c r="K5" s="28">
        <f t="shared" si="1"/>
        <v>0</v>
      </c>
      <c r="L5" s="28">
        <f t="shared" si="2"/>
        <v>0</v>
      </c>
      <c r="M5" s="28">
        <f t="shared" si="6"/>
        <v>0</v>
      </c>
      <c r="O5" s="101" t="s">
        <v>71</v>
      </c>
      <c r="P5" s="102">
        <v>2002</v>
      </c>
    </row>
    <row r="6" spans="1:16" ht="13.5" thickBot="1" x14ac:dyDescent="0.25">
      <c r="A6" s="27" t="str">
        <f t="shared" si="3"/>
        <v/>
      </c>
      <c r="B6"/>
      <c r="C6"/>
      <c r="D6"/>
      <c r="E6" s="30"/>
      <c r="F6" s="28" t="str">
        <f t="shared" si="4"/>
        <v/>
      </c>
      <c r="G6" s="28" t="str">
        <f t="shared" si="5"/>
        <v/>
      </c>
      <c r="H6"/>
      <c r="I6"/>
      <c r="J6" s="28">
        <f t="shared" si="0"/>
        <v>0</v>
      </c>
      <c r="K6" s="28">
        <f t="shared" si="1"/>
        <v>0</v>
      </c>
      <c r="L6" s="28">
        <f t="shared" si="2"/>
        <v>0</v>
      </c>
      <c r="M6" s="28">
        <f t="shared" si="6"/>
        <v>0</v>
      </c>
      <c r="O6" s="101" t="s">
        <v>72</v>
      </c>
      <c r="P6" s="102">
        <v>2007</v>
      </c>
    </row>
    <row r="7" spans="1:16" ht="13.5" thickBot="1" x14ac:dyDescent="0.25">
      <c r="A7" s="27" t="str">
        <f t="shared" si="3"/>
        <v/>
      </c>
      <c r="B7"/>
      <c r="C7"/>
      <c r="D7"/>
      <c r="E7" s="30"/>
      <c r="F7" s="28" t="str">
        <f t="shared" si="4"/>
        <v/>
      </c>
      <c r="G7" s="28" t="str">
        <f t="shared" si="5"/>
        <v/>
      </c>
      <c r="H7"/>
      <c r="I7"/>
      <c r="J7" s="28">
        <f t="shared" si="0"/>
        <v>0</v>
      </c>
      <c r="K7" s="28">
        <f t="shared" si="1"/>
        <v>0</v>
      </c>
      <c r="L7" s="28">
        <f t="shared" si="2"/>
        <v>0</v>
      </c>
      <c r="M7" s="28">
        <f t="shared" si="6"/>
        <v>0</v>
      </c>
      <c r="O7" s="101" t="s">
        <v>73</v>
      </c>
      <c r="P7" s="102">
        <v>7004</v>
      </c>
    </row>
    <row r="8" spans="1:16" ht="13.5" thickBot="1" x14ac:dyDescent="0.25">
      <c r="A8" s="27" t="str">
        <f t="shared" si="3"/>
        <v/>
      </c>
      <c r="B8"/>
      <c r="C8"/>
      <c r="D8"/>
      <c r="E8" s="30"/>
      <c r="F8" s="28" t="str">
        <f t="shared" si="4"/>
        <v/>
      </c>
      <c r="G8" s="28" t="str">
        <f t="shared" si="5"/>
        <v/>
      </c>
      <c r="H8"/>
      <c r="I8"/>
      <c r="J8" s="28">
        <f t="shared" si="0"/>
        <v>0</v>
      </c>
      <c r="K8" s="28">
        <f t="shared" si="1"/>
        <v>0</v>
      </c>
      <c r="L8" s="28">
        <f t="shared" si="2"/>
        <v>0</v>
      </c>
      <c r="M8" s="28">
        <f t="shared" si="6"/>
        <v>0</v>
      </c>
      <c r="O8" s="101" t="s">
        <v>74</v>
      </c>
      <c r="P8" s="102">
        <v>9991</v>
      </c>
    </row>
    <row r="9" spans="1:16" ht="13.5" thickBot="1" x14ac:dyDescent="0.25">
      <c r="A9" s="27" t="str">
        <f t="shared" si="3"/>
        <v/>
      </c>
      <c r="B9"/>
      <c r="C9"/>
      <c r="D9"/>
      <c r="E9" s="30"/>
      <c r="F9" s="28" t="str">
        <f t="shared" si="4"/>
        <v/>
      </c>
      <c r="G9" s="28" t="str">
        <f t="shared" si="5"/>
        <v/>
      </c>
      <c r="H9"/>
      <c r="I9"/>
      <c r="J9" s="28">
        <f t="shared" si="0"/>
        <v>0</v>
      </c>
      <c r="K9" s="28">
        <f t="shared" si="1"/>
        <v>0</v>
      </c>
      <c r="L9" s="28">
        <f t="shared" si="2"/>
        <v>0</v>
      </c>
      <c r="M9" s="28">
        <f t="shared" si="6"/>
        <v>0</v>
      </c>
      <c r="O9" s="101" t="s">
        <v>75</v>
      </c>
      <c r="P9" s="102">
        <v>9993</v>
      </c>
    </row>
    <row r="10" spans="1:16" ht="13.5" thickBot="1" x14ac:dyDescent="0.25">
      <c r="A10" s="27" t="str">
        <f t="shared" si="3"/>
        <v/>
      </c>
      <c r="B10"/>
      <c r="C10"/>
      <c r="D10"/>
      <c r="E10" s="30"/>
      <c r="F10" s="28" t="str">
        <f t="shared" si="4"/>
        <v/>
      </c>
      <c r="G10" s="28" t="str">
        <f t="shared" si="5"/>
        <v/>
      </c>
      <c r="H10"/>
      <c r="I10"/>
      <c r="J10" s="28">
        <f t="shared" si="0"/>
        <v>0</v>
      </c>
      <c r="K10" s="28">
        <f t="shared" si="1"/>
        <v>0</v>
      </c>
      <c r="L10" s="28">
        <f t="shared" si="2"/>
        <v>0</v>
      </c>
      <c r="M10" s="28">
        <f t="shared" si="6"/>
        <v>0</v>
      </c>
      <c r="O10" s="101" t="s">
        <v>76</v>
      </c>
      <c r="P10" s="102">
        <v>9994</v>
      </c>
    </row>
    <row r="11" spans="1:16" ht="13.5" thickBot="1" x14ac:dyDescent="0.25">
      <c r="A11" s="27" t="str">
        <f t="shared" si="3"/>
        <v/>
      </c>
      <c r="B11"/>
      <c r="C11"/>
      <c r="D11"/>
      <c r="E11" s="30"/>
      <c r="F11" s="28" t="str">
        <f t="shared" si="4"/>
        <v/>
      </c>
      <c r="G11" s="28" t="str">
        <f t="shared" si="5"/>
        <v/>
      </c>
      <c r="H11"/>
      <c r="I11"/>
      <c r="J11" s="28">
        <f t="shared" si="0"/>
        <v>0</v>
      </c>
      <c r="K11" s="28">
        <f t="shared" si="1"/>
        <v>0</v>
      </c>
      <c r="L11" s="28">
        <f t="shared" si="2"/>
        <v>0</v>
      </c>
      <c r="M11" s="28">
        <f t="shared" si="6"/>
        <v>0</v>
      </c>
      <c r="O11" s="101" t="s">
        <v>77</v>
      </c>
      <c r="P11" s="102">
        <v>9995</v>
      </c>
    </row>
    <row r="12" spans="1:16" ht="13.5" thickBot="1" x14ac:dyDescent="0.25">
      <c r="A12" s="27" t="str">
        <f t="shared" si="3"/>
        <v/>
      </c>
      <c r="B12"/>
      <c r="C12"/>
      <c r="D12"/>
      <c r="E12" s="30"/>
      <c r="F12" s="28" t="str">
        <f t="shared" si="4"/>
        <v/>
      </c>
      <c r="G12" s="28" t="str">
        <f t="shared" si="5"/>
        <v/>
      </c>
      <c r="H12"/>
      <c r="I12"/>
      <c r="J12" s="28">
        <f t="shared" si="0"/>
        <v>0</v>
      </c>
      <c r="K12" s="28">
        <f t="shared" si="1"/>
        <v>0</v>
      </c>
      <c r="L12" s="28">
        <f t="shared" si="2"/>
        <v>0</v>
      </c>
      <c r="M12" s="28">
        <f t="shared" si="6"/>
        <v>0</v>
      </c>
      <c r="O12" s="101" t="s">
        <v>78</v>
      </c>
      <c r="P12" s="102">
        <v>9999</v>
      </c>
    </row>
    <row r="13" spans="1:16" ht="13.5" thickBot="1" x14ac:dyDescent="0.25">
      <c r="A13" s="27" t="str">
        <f t="shared" si="3"/>
        <v/>
      </c>
      <c r="B13"/>
      <c r="C13"/>
      <c r="D13"/>
      <c r="E13" s="30"/>
      <c r="F13" s="28" t="str">
        <f t="shared" si="4"/>
        <v/>
      </c>
      <c r="G13" s="28" t="str">
        <f t="shared" si="5"/>
        <v/>
      </c>
      <c r="H13"/>
      <c r="I13"/>
      <c r="J13" s="28">
        <f t="shared" si="0"/>
        <v>0</v>
      </c>
      <c r="K13" s="28">
        <f t="shared" si="1"/>
        <v>0</v>
      </c>
      <c r="L13" s="28">
        <f t="shared" si="2"/>
        <v>0</v>
      </c>
      <c r="M13" s="28">
        <f t="shared" si="6"/>
        <v>0</v>
      </c>
      <c r="O13" s="101" t="s">
        <v>65</v>
      </c>
      <c r="P13" s="102" t="s">
        <v>79</v>
      </c>
    </row>
    <row r="14" spans="1:16" ht="13.5" thickBot="1" x14ac:dyDescent="0.25">
      <c r="A14" s="27" t="str">
        <f t="shared" si="3"/>
        <v/>
      </c>
      <c r="B14"/>
      <c r="C14"/>
      <c r="D14"/>
      <c r="E14" s="30"/>
      <c r="F14" s="28" t="str">
        <f t="shared" si="4"/>
        <v/>
      </c>
      <c r="G14" s="28" t="str">
        <f t="shared" si="5"/>
        <v/>
      </c>
      <c r="H14"/>
      <c r="I14"/>
      <c r="J14" s="28">
        <f t="shared" si="0"/>
        <v>0</v>
      </c>
      <c r="K14" s="28">
        <f t="shared" si="1"/>
        <v>0</v>
      </c>
      <c r="L14" s="28">
        <f t="shared" si="2"/>
        <v>0</v>
      </c>
      <c r="M14" s="28">
        <f t="shared" si="6"/>
        <v>0</v>
      </c>
      <c r="O14" s="101" t="s">
        <v>80</v>
      </c>
      <c r="P14" s="102" t="s">
        <v>79</v>
      </c>
    </row>
    <row r="15" spans="1:16" x14ac:dyDescent="0.2">
      <c r="A15" s="27" t="str">
        <f t="shared" si="3"/>
        <v/>
      </c>
      <c r="B15"/>
      <c r="C15"/>
      <c r="D15"/>
      <c r="E15" s="30"/>
      <c r="F15" s="28" t="str">
        <f t="shared" si="4"/>
        <v/>
      </c>
      <c r="G15" s="28" t="str">
        <f t="shared" si="5"/>
        <v/>
      </c>
      <c r="H15"/>
      <c r="I15"/>
      <c r="J15" s="28">
        <f t="shared" si="0"/>
        <v>0</v>
      </c>
      <c r="K15" s="28">
        <f t="shared" si="1"/>
        <v>0</v>
      </c>
      <c r="L15" s="28">
        <f t="shared" si="2"/>
        <v>0</v>
      </c>
      <c r="M15" s="28">
        <f t="shared" si="6"/>
        <v>0</v>
      </c>
    </row>
    <row r="16" spans="1:16" x14ac:dyDescent="0.2">
      <c r="A16" s="27" t="str">
        <f t="shared" si="3"/>
        <v/>
      </c>
      <c r="B16"/>
      <c r="C16"/>
      <c r="D16"/>
      <c r="E16" s="30"/>
      <c r="F16" s="28" t="str">
        <f t="shared" si="4"/>
        <v/>
      </c>
      <c r="G16" s="28" t="str">
        <f t="shared" si="5"/>
        <v/>
      </c>
      <c r="H16"/>
      <c r="I16"/>
      <c r="J16" s="28">
        <f t="shared" si="0"/>
        <v>0</v>
      </c>
      <c r="K16" s="28">
        <f t="shared" si="1"/>
        <v>0</v>
      </c>
      <c r="L16" s="28">
        <f t="shared" si="2"/>
        <v>0</v>
      </c>
      <c r="M16" s="28">
        <f t="shared" si="6"/>
        <v>0</v>
      </c>
    </row>
    <row r="17" spans="1:17" x14ac:dyDescent="0.2">
      <c r="A17" s="27" t="str">
        <f t="shared" si="3"/>
        <v/>
      </c>
      <c r="B17"/>
      <c r="C17"/>
      <c r="D17"/>
      <c r="E17" s="30"/>
      <c r="F17" s="28" t="str">
        <f t="shared" si="4"/>
        <v/>
      </c>
      <c r="G17" s="28" t="str">
        <f t="shared" si="5"/>
        <v/>
      </c>
      <c r="H17"/>
      <c r="I17"/>
      <c r="J17" s="28">
        <f t="shared" si="0"/>
        <v>0</v>
      </c>
      <c r="K17" s="28">
        <f t="shared" si="1"/>
        <v>0</v>
      </c>
      <c r="L17" s="28">
        <f t="shared" si="2"/>
        <v>0</v>
      </c>
      <c r="M17" s="28">
        <f t="shared" si="6"/>
        <v>0</v>
      </c>
    </row>
    <row r="18" spans="1:17" x14ac:dyDescent="0.2">
      <c r="A18" s="27" t="str">
        <f t="shared" si="3"/>
        <v/>
      </c>
      <c r="B18"/>
      <c r="C18"/>
      <c r="D18"/>
      <c r="E18" s="30"/>
      <c r="F18" s="28" t="str">
        <f t="shared" si="4"/>
        <v/>
      </c>
      <c r="G18" s="28" t="str">
        <f t="shared" si="5"/>
        <v/>
      </c>
      <c r="H18"/>
      <c r="I18"/>
      <c r="J18" s="28">
        <f t="shared" si="0"/>
        <v>0</v>
      </c>
      <c r="K18" s="28">
        <f t="shared" si="1"/>
        <v>0</v>
      </c>
      <c r="L18" s="28">
        <f t="shared" si="2"/>
        <v>0</v>
      </c>
      <c r="M18" s="28">
        <f t="shared" si="6"/>
        <v>0</v>
      </c>
    </row>
    <row r="19" spans="1:17" x14ac:dyDescent="0.2">
      <c r="A19" s="27" t="str">
        <f t="shared" si="3"/>
        <v/>
      </c>
      <c r="B19"/>
      <c r="C19"/>
      <c r="D19"/>
      <c r="E19" s="30"/>
      <c r="F19" s="28" t="str">
        <f t="shared" si="4"/>
        <v/>
      </c>
      <c r="G19" s="28" t="str">
        <f t="shared" si="5"/>
        <v/>
      </c>
      <c r="H19"/>
      <c r="I19"/>
      <c r="J19" s="28">
        <f t="shared" si="0"/>
        <v>0</v>
      </c>
      <c r="K19" s="28">
        <f t="shared" si="1"/>
        <v>0</v>
      </c>
      <c r="L19" s="28">
        <f t="shared" si="2"/>
        <v>0</v>
      </c>
      <c r="M19" s="28">
        <f t="shared" si="6"/>
        <v>0</v>
      </c>
    </row>
    <row r="20" spans="1:17" x14ac:dyDescent="0.2">
      <c r="A20" s="27" t="str">
        <f t="shared" si="3"/>
        <v/>
      </c>
      <c r="B20"/>
      <c r="C20"/>
      <c r="D20"/>
      <c r="E20" s="30"/>
      <c r="F20" s="28" t="str">
        <f t="shared" si="4"/>
        <v/>
      </c>
      <c r="G20" s="28" t="str">
        <f t="shared" si="5"/>
        <v/>
      </c>
      <c r="H20"/>
      <c r="I20"/>
      <c r="J20" s="28">
        <f t="shared" si="0"/>
        <v>0</v>
      </c>
      <c r="K20" s="28">
        <f t="shared" si="1"/>
        <v>0</v>
      </c>
      <c r="L20" s="28">
        <f t="shared" si="2"/>
        <v>0</v>
      </c>
      <c r="M20" s="28">
        <f t="shared" si="6"/>
        <v>0</v>
      </c>
      <c r="P20"/>
      <c r="Q20"/>
    </row>
    <row r="21" spans="1:17" x14ac:dyDescent="0.2">
      <c r="A21" s="27" t="str">
        <f t="shared" si="3"/>
        <v/>
      </c>
      <c r="B21"/>
      <c r="C21"/>
      <c r="D21"/>
      <c r="E21" s="30"/>
      <c r="F21" s="28" t="str">
        <f t="shared" si="4"/>
        <v/>
      </c>
      <c r="G21" s="28" t="str">
        <f t="shared" si="5"/>
        <v/>
      </c>
      <c r="H21"/>
      <c r="I21"/>
      <c r="J21" s="28">
        <f t="shared" si="0"/>
        <v>0</v>
      </c>
      <c r="K21" s="28">
        <f t="shared" si="1"/>
        <v>0</v>
      </c>
      <c r="L21" s="28">
        <f t="shared" si="2"/>
        <v>0</v>
      </c>
      <c r="M21" s="28">
        <f t="shared" si="6"/>
        <v>0</v>
      </c>
      <c r="P21"/>
      <c r="Q21"/>
    </row>
    <row r="22" spans="1:17" x14ac:dyDescent="0.2">
      <c r="A22" s="27" t="str">
        <f t="shared" si="3"/>
        <v/>
      </c>
      <c r="B22"/>
      <c r="C22"/>
      <c r="D22"/>
      <c r="E22" s="30"/>
      <c r="F22" s="28" t="str">
        <f t="shared" si="4"/>
        <v/>
      </c>
      <c r="G22" s="28" t="str">
        <f t="shared" si="5"/>
        <v/>
      </c>
      <c r="H22"/>
      <c r="I22"/>
      <c r="J22" s="28">
        <f t="shared" si="0"/>
        <v>0</v>
      </c>
      <c r="K22" s="28">
        <f t="shared" si="1"/>
        <v>0</v>
      </c>
      <c r="L22" s="28">
        <f t="shared" si="2"/>
        <v>0</v>
      </c>
      <c r="M22" s="28">
        <f t="shared" si="6"/>
        <v>0</v>
      </c>
      <c r="P22"/>
      <c r="Q22"/>
    </row>
    <row r="23" spans="1:17" x14ac:dyDescent="0.2">
      <c r="A23" s="27" t="str">
        <f t="shared" si="3"/>
        <v/>
      </c>
      <c r="B23"/>
      <c r="C23"/>
      <c r="D23"/>
      <c r="E23" s="30"/>
      <c r="F23" s="28" t="str">
        <f t="shared" si="4"/>
        <v/>
      </c>
      <c r="G23" s="28" t="str">
        <f t="shared" si="5"/>
        <v/>
      </c>
      <c r="H23"/>
      <c r="I23"/>
      <c r="J23" s="28">
        <f t="shared" si="0"/>
        <v>0</v>
      </c>
      <c r="K23" s="28">
        <f t="shared" si="1"/>
        <v>0</v>
      </c>
      <c r="L23" s="28">
        <f t="shared" si="2"/>
        <v>0</v>
      </c>
      <c r="M23" s="28">
        <f t="shared" si="6"/>
        <v>0</v>
      </c>
      <c r="P23"/>
      <c r="Q23"/>
    </row>
    <row r="24" spans="1:17" x14ac:dyDescent="0.2">
      <c r="A24" s="27" t="str">
        <f t="shared" si="3"/>
        <v/>
      </c>
      <c r="B24"/>
      <c r="C24"/>
      <c r="D24"/>
      <c r="E24" s="30"/>
      <c r="F24" s="28" t="str">
        <f t="shared" si="4"/>
        <v/>
      </c>
      <c r="G24" s="28" t="str">
        <f t="shared" si="5"/>
        <v/>
      </c>
      <c r="H24"/>
      <c r="I24"/>
      <c r="J24" s="28">
        <f t="shared" si="0"/>
        <v>0</v>
      </c>
      <c r="K24" s="28">
        <f t="shared" si="1"/>
        <v>0</v>
      </c>
      <c r="L24" s="28">
        <f t="shared" si="2"/>
        <v>0</v>
      </c>
      <c r="M24" s="28">
        <f t="shared" si="6"/>
        <v>0</v>
      </c>
      <c r="P24"/>
      <c r="Q24"/>
    </row>
    <row r="25" spans="1:17" x14ac:dyDescent="0.2">
      <c r="A25" s="27" t="str">
        <f t="shared" si="3"/>
        <v/>
      </c>
      <c r="B25"/>
      <c r="C25"/>
      <c r="D25"/>
      <c r="E25" s="30"/>
      <c r="F25" s="28" t="str">
        <f t="shared" si="4"/>
        <v/>
      </c>
      <c r="G25" s="28" t="str">
        <f t="shared" si="5"/>
        <v/>
      </c>
      <c r="H25"/>
      <c r="I25"/>
      <c r="J25" s="28">
        <f t="shared" si="0"/>
        <v>0</v>
      </c>
      <c r="K25" s="28">
        <f t="shared" si="1"/>
        <v>0</v>
      </c>
      <c r="L25" s="28">
        <f t="shared" si="2"/>
        <v>0</v>
      </c>
      <c r="M25" s="28">
        <f t="shared" si="6"/>
        <v>0</v>
      </c>
      <c r="P25"/>
      <c r="Q25"/>
    </row>
    <row r="26" spans="1:17" x14ac:dyDescent="0.2">
      <c r="A26" s="27" t="str">
        <f t="shared" si="3"/>
        <v/>
      </c>
      <c r="B26"/>
      <c r="C26"/>
      <c r="D26"/>
      <c r="E26" s="30"/>
      <c r="F26" s="28" t="str">
        <f t="shared" si="4"/>
        <v/>
      </c>
      <c r="G26" s="28" t="str">
        <f t="shared" si="5"/>
        <v/>
      </c>
      <c r="H26"/>
      <c r="I26"/>
      <c r="J26" s="28">
        <f t="shared" si="0"/>
        <v>0</v>
      </c>
      <c r="K26" s="28">
        <f t="shared" si="1"/>
        <v>0</v>
      </c>
      <c r="L26" s="28">
        <f t="shared" si="2"/>
        <v>0</v>
      </c>
      <c r="M26" s="28">
        <f t="shared" si="6"/>
        <v>0</v>
      </c>
      <c r="P26"/>
      <c r="Q26"/>
    </row>
    <row r="27" spans="1:17" x14ac:dyDescent="0.2">
      <c r="A27" s="27" t="str">
        <f t="shared" si="3"/>
        <v/>
      </c>
      <c r="B27"/>
      <c r="C27"/>
      <c r="D27"/>
      <c r="E27" s="30"/>
      <c r="F27" s="28" t="str">
        <f t="shared" si="4"/>
        <v/>
      </c>
      <c r="G27" s="28" t="str">
        <f t="shared" si="5"/>
        <v/>
      </c>
      <c r="H27"/>
      <c r="I27"/>
      <c r="J27" s="28">
        <f t="shared" si="0"/>
        <v>0</v>
      </c>
      <c r="K27" s="28">
        <f t="shared" si="1"/>
        <v>0</v>
      </c>
      <c r="L27" s="28">
        <f t="shared" si="2"/>
        <v>0</v>
      </c>
      <c r="M27" s="28">
        <f t="shared" si="6"/>
        <v>0</v>
      </c>
      <c r="P27"/>
      <c r="Q27"/>
    </row>
    <row r="28" spans="1:17" x14ac:dyDescent="0.2">
      <c r="A28" s="27" t="str">
        <f t="shared" si="3"/>
        <v/>
      </c>
      <c r="B28"/>
      <c r="C28"/>
      <c r="D28"/>
      <c r="E28" s="30"/>
      <c r="F28" s="28" t="str">
        <f t="shared" si="4"/>
        <v/>
      </c>
      <c r="G28" s="28" t="str">
        <f t="shared" si="5"/>
        <v/>
      </c>
      <c r="H28"/>
      <c r="I28"/>
      <c r="J28" s="28">
        <f t="shared" si="0"/>
        <v>0</v>
      </c>
      <c r="K28" s="28">
        <f t="shared" si="1"/>
        <v>0</v>
      </c>
      <c r="L28" s="28">
        <f t="shared" si="2"/>
        <v>0</v>
      </c>
      <c r="M28" s="28">
        <f t="shared" si="6"/>
        <v>0</v>
      </c>
      <c r="P28"/>
      <c r="Q28"/>
    </row>
    <row r="29" spans="1:17" x14ac:dyDescent="0.2">
      <c r="A29" s="27" t="str">
        <f t="shared" si="3"/>
        <v/>
      </c>
      <c r="B29"/>
      <c r="C29"/>
      <c r="D29"/>
      <c r="E29" s="30"/>
      <c r="F29" s="28" t="str">
        <f t="shared" si="4"/>
        <v/>
      </c>
      <c r="G29" s="28" t="str">
        <f t="shared" si="5"/>
        <v/>
      </c>
      <c r="H29"/>
      <c r="I29"/>
      <c r="J29" s="28">
        <f t="shared" si="0"/>
        <v>0</v>
      </c>
      <c r="K29" s="28">
        <f t="shared" si="1"/>
        <v>0</v>
      </c>
      <c r="L29" s="28">
        <f t="shared" si="2"/>
        <v>0</v>
      </c>
      <c r="M29" s="28">
        <f t="shared" si="6"/>
        <v>0</v>
      </c>
      <c r="P29"/>
      <c r="Q29"/>
    </row>
    <row r="30" spans="1:17" x14ac:dyDescent="0.2">
      <c r="A30" s="27" t="str">
        <f t="shared" si="3"/>
        <v/>
      </c>
      <c r="B30"/>
      <c r="C30"/>
      <c r="D30"/>
      <c r="E30" s="30"/>
      <c r="F30" s="28" t="str">
        <f t="shared" si="4"/>
        <v/>
      </c>
      <c r="G30" s="28" t="str">
        <f t="shared" si="5"/>
        <v/>
      </c>
      <c r="H30"/>
      <c r="I30"/>
      <c r="J30" s="28">
        <f t="shared" si="0"/>
        <v>0</v>
      </c>
      <c r="K30" s="28">
        <f t="shared" si="1"/>
        <v>0</v>
      </c>
      <c r="L30" s="28">
        <f t="shared" si="2"/>
        <v>0</v>
      </c>
      <c r="M30" s="28">
        <f t="shared" si="6"/>
        <v>0</v>
      </c>
      <c r="P30"/>
      <c r="Q30"/>
    </row>
    <row r="31" spans="1:17" x14ac:dyDescent="0.2">
      <c r="A31" s="27" t="str">
        <f t="shared" si="3"/>
        <v/>
      </c>
      <c r="B31"/>
      <c r="C31"/>
      <c r="D31"/>
      <c r="E31" s="30"/>
      <c r="F31" s="28" t="str">
        <f t="shared" si="4"/>
        <v/>
      </c>
      <c r="G31" s="28" t="str">
        <f t="shared" si="5"/>
        <v/>
      </c>
      <c r="H31"/>
      <c r="I31"/>
      <c r="J31" s="28">
        <f t="shared" si="0"/>
        <v>0</v>
      </c>
      <c r="K31" s="28">
        <f t="shared" si="1"/>
        <v>0</v>
      </c>
      <c r="L31" s="28">
        <f t="shared" si="2"/>
        <v>0</v>
      </c>
      <c r="M31" s="28">
        <f t="shared" si="6"/>
        <v>0</v>
      </c>
      <c r="P31"/>
      <c r="Q31"/>
    </row>
    <row r="32" spans="1:17" x14ac:dyDescent="0.2">
      <c r="A32" s="27" t="str">
        <f t="shared" si="3"/>
        <v/>
      </c>
      <c r="B32"/>
      <c r="C32"/>
      <c r="D32"/>
      <c r="E32" s="30"/>
      <c r="F32" s="28" t="str">
        <f t="shared" si="4"/>
        <v/>
      </c>
      <c r="G32" s="28" t="str">
        <f t="shared" si="5"/>
        <v/>
      </c>
      <c r="H32"/>
      <c r="I32"/>
      <c r="J32" s="28">
        <f t="shared" si="0"/>
        <v>0</v>
      </c>
      <c r="K32" s="28">
        <f t="shared" si="1"/>
        <v>0</v>
      </c>
      <c r="L32" s="28">
        <f t="shared" si="2"/>
        <v>0</v>
      </c>
      <c r="M32" s="28">
        <f t="shared" si="6"/>
        <v>0</v>
      </c>
      <c r="P32"/>
      <c r="Q32"/>
    </row>
    <row r="33" spans="1:17" x14ac:dyDescent="0.2">
      <c r="A33" s="27" t="str">
        <f t="shared" si="3"/>
        <v/>
      </c>
      <c r="B33"/>
      <c r="C33"/>
      <c r="D33"/>
      <c r="E33" s="30"/>
      <c r="F33" s="28" t="str">
        <f t="shared" si="4"/>
        <v/>
      </c>
      <c r="G33" s="28" t="str">
        <f t="shared" si="5"/>
        <v/>
      </c>
      <c r="H33"/>
      <c r="I33"/>
      <c r="J33" s="28">
        <f t="shared" si="0"/>
        <v>0</v>
      </c>
      <c r="K33" s="28">
        <f t="shared" si="1"/>
        <v>0</v>
      </c>
      <c r="L33" s="28">
        <f t="shared" si="2"/>
        <v>0</v>
      </c>
      <c r="M33" s="28">
        <f t="shared" si="6"/>
        <v>0</v>
      </c>
      <c r="P33"/>
      <c r="Q33"/>
    </row>
    <row r="34" spans="1:17" x14ac:dyDescent="0.2">
      <c r="A34" s="27" t="str">
        <f t="shared" si="3"/>
        <v/>
      </c>
      <c r="B34"/>
      <c r="C34"/>
      <c r="D34"/>
      <c r="E34" s="30"/>
      <c r="F34" s="28" t="str">
        <f t="shared" si="4"/>
        <v/>
      </c>
      <c r="G34" s="28" t="str">
        <f t="shared" si="5"/>
        <v/>
      </c>
      <c r="H34"/>
      <c r="I34"/>
      <c r="J34" s="28">
        <f t="shared" ref="J34:J61" si="7">IF(L34&gt;0,I34+L34,I34)</f>
        <v>0</v>
      </c>
      <c r="K34" s="28">
        <f t="shared" ref="K34:K61" si="8">IFERROR(VLOOKUP(G34,A:D,4,0),0)</f>
        <v>0</v>
      </c>
      <c r="L34" s="28">
        <f t="shared" ref="L34:L61" si="9">IFERROR(VLOOKUP(F34,A:D,4,0),0)</f>
        <v>0</v>
      </c>
      <c r="M34" s="28">
        <f t="shared" si="6"/>
        <v>0</v>
      </c>
      <c r="P34"/>
      <c r="Q34"/>
    </row>
    <row r="35" spans="1:17" x14ac:dyDescent="0.2">
      <c r="A35" s="27" t="str">
        <f t="shared" si="3"/>
        <v/>
      </c>
      <c r="B35"/>
      <c r="C35"/>
      <c r="D35"/>
      <c r="E35" s="30"/>
      <c r="F35" s="28" t="str">
        <f t="shared" si="4"/>
        <v/>
      </c>
      <c r="G35" s="28" t="str">
        <f t="shared" si="5"/>
        <v/>
      </c>
      <c r="H35"/>
      <c r="I35"/>
      <c r="J35" s="28">
        <f t="shared" si="7"/>
        <v>0</v>
      </c>
      <c r="K35" s="28">
        <f t="shared" si="8"/>
        <v>0</v>
      </c>
      <c r="L35" s="28">
        <f t="shared" si="9"/>
        <v>0</v>
      </c>
      <c r="M35" s="28">
        <f t="shared" si="6"/>
        <v>0</v>
      </c>
      <c r="P35"/>
      <c r="Q35"/>
    </row>
    <row r="36" spans="1:17" x14ac:dyDescent="0.2">
      <c r="A36" s="27" t="str">
        <f t="shared" si="3"/>
        <v/>
      </c>
      <c r="B36"/>
      <c r="C36"/>
      <c r="D36"/>
      <c r="E36" s="30"/>
      <c r="F36" s="28" t="str">
        <f t="shared" si="4"/>
        <v/>
      </c>
      <c r="G36" s="28" t="str">
        <f t="shared" si="5"/>
        <v/>
      </c>
      <c r="H36"/>
      <c r="I36"/>
      <c r="J36" s="28">
        <f t="shared" si="7"/>
        <v>0</v>
      </c>
      <c r="K36" s="28">
        <f t="shared" si="8"/>
        <v>0</v>
      </c>
      <c r="L36" s="28">
        <f t="shared" si="9"/>
        <v>0</v>
      </c>
      <c r="M36" s="28">
        <f t="shared" si="6"/>
        <v>0</v>
      </c>
      <c r="P36"/>
      <c r="Q36"/>
    </row>
    <row r="37" spans="1:17" x14ac:dyDescent="0.2">
      <c r="A37" s="27" t="str">
        <f t="shared" si="3"/>
        <v/>
      </c>
      <c r="B37"/>
      <c r="C37"/>
      <c r="D37"/>
      <c r="E37" s="30"/>
      <c r="F37" s="28" t="str">
        <f t="shared" si="4"/>
        <v/>
      </c>
      <c r="G37" s="28" t="str">
        <f t="shared" si="5"/>
        <v/>
      </c>
      <c r="H37"/>
      <c r="I37"/>
      <c r="J37" s="28">
        <f t="shared" si="7"/>
        <v>0</v>
      </c>
      <c r="K37" s="28">
        <f t="shared" si="8"/>
        <v>0</v>
      </c>
      <c r="L37" s="28">
        <f t="shared" si="9"/>
        <v>0</v>
      </c>
      <c r="M37" s="28">
        <f t="shared" si="6"/>
        <v>0</v>
      </c>
      <c r="P37"/>
      <c r="Q37"/>
    </row>
    <row r="38" spans="1:17" x14ac:dyDescent="0.2">
      <c r="A38" s="27" t="str">
        <f t="shared" si="3"/>
        <v/>
      </c>
      <c r="B38"/>
      <c r="C38"/>
      <c r="D38"/>
      <c r="E38" s="30"/>
      <c r="F38" s="28" t="str">
        <f t="shared" si="4"/>
        <v/>
      </c>
      <c r="G38" s="28" t="str">
        <f t="shared" si="5"/>
        <v/>
      </c>
      <c r="H38"/>
      <c r="I38"/>
      <c r="J38" s="28">
        <f t="shared" si="7"/>
        <v>0</v>
      </c>
      <c r="K38" s="28">
        <f t="shared" si="8"/>
        <v>0</v>
      </c>
      <c r="L38" s="28">
        <f t="shared" si="9"/>
        <v>0</v>
      </c>
      <c r="M38" s="28">
        <f t="shared" ref="M38:M61" si="10">SUM(K38:L38)</f>
        <v>0</v>
      </c>
      <c r="P38"/>
      <c r="Q38"/>
    </row>
    <row r="39" spans="1:17" x14ac:dyDescent="0.2">
      <c r="A39" s="27" t="str">
        <f t="shared" si="3"/>
        <v/>
      </c>
      <c r="B39"/>
      <c r="C39"/>
      <c r="D39"/>
      <c r="E39" s="30"/>
      <c r="F39" s="28" t="str">
        <f t="shared" si="4"/>
        <v/>
      </c>
      <c r="G39" s="28" t="str">
        <f t="shared" si="5"/>
        <v/>
      </c>
      <c r="H39"/>
      <c r="I39"/>
      <c r="J39" s="28">
        <f t="shared" si="7"/>
        <v>0</v>
      </c>
      <c r="K39" s="28">
        <f t="shared" si="8"/>
        <v>0</v>
      </c>
      <c r="L39" s="28">
        <f t="shared" si="9"/>
        <v>0</v>
      </c>
      <c r="M39" s="28">
        <f t="shared" si="10"/>
        <v>0</v>
      </c>
      <c r="P39"/>
      <c r="Q39"/>
    </row>
    <row r="40" spans="1:17" x14ac:dyDescent="0.2">
      <c r="A40" s="27" t="str">
        <f t="shared" si="3"/>
        <v/>
      </c>
      <c r="B40"/>
      <c r="C40"/>
      <c r="D40"/>
      <c r="E40" s="30"/>
      <c r="F40" s="28" t="str">
        <f t="shared" si="4"/>
        <v/>
      </c>
      <c r="G40" s="28" t="str">
        <f t="shared" si="5"/>
        <v/>
      </c>
      <c r="H40"/>
      <c r="I40"/>
      <c r="J40" s="28">
        <f t="shared" si="7"/>
        <v>0</v>
      </c>
      <c r="K40" s="28">
        <f t="shared" si="8"/>
        <v>0</v>
      </c>
      <c r="L40" s="28">
        <f t="shared" si="9"/>
        <v>0</v>
      </c>
      <c r="M40" s="28">
        <f t="shared" si="10"/>
        <v>0</v>
      </c>
      <c r="P40"/>
      <c r="Q40"/>
    </row>
    <row r="41" spans="1:17" x14ac:dyDescent="0.2">
      <c r="A41" s="27" t="str">
        <f t="shared" si="3"/>
        <v/>
      </c>
      <c r="B41"/>
      <c r="C41"/>
      <c r="D41"/>
      <c r="E41" s="30"/>
      <c r="F41" s="28" t="str">
        <f t="shared" si="4"/>
        <v/>
      </c>
      <c r="G41" s="28" t="str">
        <f t="shared" si="5"/>
        <v/>
      </c>
      <c r="H41"/>
      <c r="I41"/>
      <c r="J41" s="28">
        <f t="shared" si="7"/>
        <v>0</v>
      </c>
      <c r="K41" s="28">
        <f t="shared" si="8"/>
        <v>0</v>
      </c>
      <c r="L41" s="28">
        <f t="shared" si="9"/>
        <v>0</v>
      </c>
      <c r="M41" s="28">
        <f t="shared" si="10"/>
        <v>0</v>
      </c>
      <c r="P41"/>
      <c r="Q41"/>
    </row>
    <row r="42" spans="1:17" x14ac:dyDescent="0.2">
      <c r="A42" s="27" t="str">
        <f t="shared" si="3"/>
        <v/>
      </c>
      <c r="B42"/>
      <c r="C42"/>
      <c r="D42"/>
      <c r="E42" s="30"/>
      <c r="F42" s="28" t="str">
        <f t="shared" si="4"/>
        <v/>
      </c>
      <c r="G42" s="28" t="str">
        <f t="shared" si="5"/>
        <v/>
      </c>
      <c r="H42"/>
      <c r="I42"/>
      <c r="J42" s="28">
        <f t="shared" si="7"/>
        <v>0</v>
      </c>
      <c r="K42" s="28">
        <f t="shared" si="8"/>
        <v>0</v>
      </c>
      <c r="L42" s="28">
        <f t="shared" si="9"/>
        <v>0</v>
      </c>
      <c r="M42" s="28">
        <f t="shared" si="10"/>
        <v>0</v>
      </c>
      <c r="P42"/>
      <c r="Q42"/>
    </row>
    <row r="43" spans="1:17" x14ac:dyDescent="0.2">
      <c r="A43" s="27" t="str">
        <f t="shared" si="3"/>
        <v/>
      </c>
      <c r="B43"/>
      <c r="C43"/>
      <c r="D43"/>
      <c r="E43" s="30"/>
      <c r="F43" s="28" t="str">
        <f t="shared" si="4"/>
        <v/>
      </c>
      <c r="G43" s="28" t="str">
        <f t="shared" si="5"/>
        <v/>
      </c>
      <c r="H43"/>
      <c r="I43"/>
      <c r="J43" s="28">
        <f t="shared" si="7"/>
        <v>0</v>
      </c>
      <c r="K43" s="28">
        <f t="shared" si="8"/>
        <v>0</v>
      </c>
      <c r="L43" s="28">
        <f t="shared" si="9"/>
        <v>0</v>
      </c>
      <c r="M43" s="28">
        <f t="shared" si="10"/>
        <v>0</v>
      </c>
      <c r="P43"/>
      <c r="Q43"/>
    </row>
    <row r="44" spans="1:17" x14ac:dyDescent="0.2">
      <c r="A44" s="27" t="str">
        <f t="shared" si="3"/>
        <v/>
      </c>
      <c r="B44"/>
      <c r="C44"/>
      <c r="D44"/>
      <c r="E44" s="30"/>
      <c r="F44" s="28" t="str">
        <f t="shared" si="4"/>
        <v/>
      </c>
      <c r="G44" s="28" t="str">
        <f t="shared" si="5"/>
        <v/>
      </c>
      <c r="H44"/>
      <c r="I44"/>
      <c r="J44" s="28">
        <f t="shared" si="7"/>
        <v>0</v>
      </c>
      <c r="K44" s="28">
        <f t="shared" si="8"/>
        <v>0</v>
      </c>
      <c r="L44" s="28">
        <f t="shared" si="9"/>
        <v>0</v>
      </c>
      <c r="M44" s="28">
        <f t="shared" si="10"/>
        <v>0</v>
      </c>
      <c r="P44"/>
      <c r="Q44"/>
    </row>
    <row r="45" spans="1:17" x14ac:dyDescent="0.2">
      <c r="A45" s="27" t="str">
        <f t="shared" si="3"/>
        <v/>
      </c>
      <c r="B45"/>
      <c r="C45"/>
      <c r="D45"/>
      <c r="E45" s="30"/>
      <c r="F45" s="28" t="str">
        <f t="shared" si="4"/>
        <v/>
      </c>
      <c r="G45" s="28" t="str">
        <f t="shared" si="5"/>
        <v/>
      </c>
      <c r="H45" s="29"/>
      <c r="I45" s="28"/>
      <c r="J45" s="28">
        <f t="shared" si="7"/>
        <v>0</v>
      </c>
      <c r="K45" s="28">
        <f t="shared" si="8"/>
        <v>0</v>
      </c>
      <c r="L45" s="28">
        <f t="shared" si="9"/>
        <v>0</v>
      </c>
      <c r="M45" s="28">
        <f t="shared" si="10"/>
        <v>0</v>
      </c>
      <c r="P45"/>
      <c r="Q45"/>
    </row>
    <row r="46" spans="1:17" x14ac:dyDescent="0.2">
      <c r="A46" s="27" t="str">
        <f t="shared" si="3"/>
        <v/>
      </c>
      <c r="B46"/>
      <c r="C46"/>
      <c r="D46"/>
      <c r="E46" s="30"/>
      <c r="F46" s="28" t="str">
        <f t="shared" si="4"/>
        <v/>
      </c>
      <c r="G46" s="28" t="str">
        <f t="shared" si="5"/>
        <v/>
      </c>
      <c r="H46" s="29"/>
      <c r="I46" s="28"/>
      <c r="J46" s="28">
        <f t="shared" si="7"/>
        <v>0</v>
      </c>
      <c r="K46" s="28">
        <f t="shared" si="8"/>
        <v>0</v>
      </c>
      <c r="L46" s="28">
        <f t="shared" si="9"/>
        <v>0</v>
      </c>
      <c r="M46" s="28">
        <f t="shared" si="10"/>
        <v>0</v>
      </c>
      <c r="P46"/>
      <c r="Q46"/>
    </row>
    <row r="47" spans="1:17" x14ac:dyDescent="0.2">
      <c r="A47" s="27" t="str">
        <f t="shared" si="3"/>
        <v/>
      </c>
      <c r="B47"/>
      <c r="C47"/>
      <c r="D47"/>
      <c r="E47" s="30"/>
      <c r="F47" s="28" t="str">
        <f t="shared" si="4"/>
        <v/>
      </c>
      <c r="G47" s="28" t="str">
        <f t="shared" si="5"/>
        <v/>
      </c>
      <c r="H47" s="29"/>
      <c r="I47" s="28"/>
      <c r="J47" s="28">
        <f t="shared" si="7"/>
        <v>0</v>
      </c>
      <c r="K47" s="28">
        <f t="shared" si="8"/>
        <v>0</v>
      </c>
      <c r="L47" s="28">
        <f t="shared" si="9"/>
        <v>0</v>
      </c>
      <c r="M47" s="28">
        <f t="shared" si="10"/>
        <v>0</v>
      </c>
      <c r="P47"/>
      <c r="Q47"/>
    </row>
    <row r="48" spans="1:17" x14ac:dyDescent="0.2">
      <c r="A48" s="27" t="str">
        <f t="shared" si="3"/>
        <v/>
      </c>
      <c r="B48"/>
      <c r="C48"/>
      <c r="D48"/>
      <c r="E48" s="30"/>
      <c r="F48" s="28" t="str">
        <f t="shared" si="4"/>
        <v/>
      </c>
      <c r="G48" s="28" t="str">
        <f t="shared" si="5"/>
        <v/>
      </c>
      <c r="H48" s="29"/>
      <c r="I48" s="28"/>
      <c r="J48" s="28">
        <f t="shared" si="7"/>
        <v>0</v>
      </c>
      <c r="K48" s="28">
        <f t="shared" si="8"/>
        <v>0</v>
      </c>
      <c r="L48" s="28">
        <f t="shared" si="9"/>
        <v>0</v>
      </c>
      <c r="M48" s="28">
        <f t="shared" si="10"/>
        <v>0</v>
      </c>
      <c r="P48"/>
      <c r="Q48"/>
    </row>
    <row r="49" spans="1:17" x14ac:dyDescent="0.2">
      <c r="A49" s="27" t="str">
        <f t="shared" si="3"/>
        <v/>
      </c>
      <c r="B49"/>
      <c r="C49"/>
      <c r="D49"/>
      <c r="E49" s="30"/>
      <c r="F49" s="28" t="str">
        <f t="shared" si="4"/>
        <v/>
      </c>
      <c r="G49" s="28" t="str">
        <f t="shared" si="5"/>
        <v/>
      </c>
      <c r="H49" s="29"/>
      <c r="I49" s="28"/>
      <c r="J49" s="28">
        <f t="shared" si="7"/>
        <v>0</v>
      </c>
      <c r="K49" s="28">
        <f t="shared" si="8"/>
        <v>0</v>
      </c>
      <c r="L49" s="28">
        <f t="shared" si="9"/>
        <v>0</v>
      </c>
      <c r="M49" s="28">
        <f t="shared" si="10"/>
        <v>0</v>
      </c>
      <c r="P49"/>
      <c r="Q49"/>
    </row>
    <row r="50" spans="1:17" x14ac:dyDescent="0.2">
      <c r="A50" s="27" t="str">
        <f t="shared" si="3"/>
        <v/>
      </c>
      <c r="B50"/>
      <c r="C50"/>
      <c r="D50"/>
      <c r="E50" s="30"/>
      <c r="F50" s="28" t="str">
        <f t="shared" si="4"/>
        <v/>
      </c>
      <c r="G50" s="28" t="str">
        <f t="shared" si="5"/>
        <v/>
      </c>
      <c r="H50" s="29"/>
      <c r="I50" s="28"/>
      <c r="J50" s="28">
        <f t="shared" si="7"/>
        <v>0</v>
      </c>
      <c r="K50" s="28">
        <f t="shared" si="8"/>
        <v>0</v>
      </c>
      <c r="L50" s="28">
        <f t="shared" si="9"/>
        <v>0</v>
      </c>
      <c r="M50" s="28">
        <f t="shared" si="10"/>
        <v>0</v>
      </c>
      <c r="P50"/>
      <c r="Q50"/>
    </row>
    <row r="51" spans="1:17" x14ac:dyDescent="0.2">
      <c r="A51" s="27" t="str">
        <f t="shared" si="3"/>
        <v/>
      </c>
      <c r="B51"/>
      <c r="C51"/>
      <c r="D51"/>
      <c r="E51" s="30"/>
      <c r="F51" s="28" t="str">
        <f t="shared" si="4"/>
        <v/>
      </c>
      <c r="G51" s="28" t="str">
        <f t="shared" si="5"/>
        <v/>
      </c>
      <c r="H51" s="29"/>
      <c r="I51" s="28"/>
      <c r="J51" s="28">
        <f t="shared" si="7"/>
        <v>0</v>
      </c>
      <c r="K51" s="28">
        <f t="shared" si="8"/>
        <v>0</v>
      </c>
      <c r="L51" s="28">
        <f t="shared" si="9"/>
        <v>0</v>
      </c>
      <c r="M51" s="28">
        <f t="shared" si="10"/>
        <v>0</v>
      </c>
      <c r="P51"/>
      <c r="Q51"/>
    </row>
    <row r="52" spans="1:17" x14ac:dyDescent="0.2">
      <c r="A52" s="27" t="str">
        <f t="shared" si="3"/>
        <v/>
      </c>
      <c r="B52"/>
      <c r="C52"/>
      <c r="D52"/>
      <c r="E52" s="30"/>
      <c r="F52" s="28" t="str">
        <f t="shared" si="4"/>
        <v/>
      </c>
      <c r="G52" s="28" t="str">
        <f t="shared" si="5"/>
        <v/>
      </c>
      <c r="H52" s="29"/>
      <c r="I52" s="28"/>
      <c r="J52" s="28">
        <f t="shared" si="7"/>
        <v>0</v>
      </c>
      <c r="K52" s="28">
        <f t="shared" si="8"/>
        <v>0</v>
      </c>
      <c r="L52" s="28">
        <f t="shared" si="9"/>
        <v>0</v>
      </c>
      <c r="M52" s="28">
        <f t="shared" si="10"/>
        <v>0</v>
      </c>
      <c r="P52"/>
      <c r="Q52"/>
    </row>
    <row r="53" spans="1:17" x14ac:dyDescent="0.2">
      <c r="A53" s="27" t="str">
        <f t="shared" si="3"/>
        <v/>
      </c>
      <c r="B53"/>
      <c r="C53"/>
      <c r="D53"/>
      <c r="E53" s="30"/>
      <c r="F53" s="28" t="str">
        <f t="shared" si="4"/>
        <v/>
      </c>
      <c r="G53" s="28" t="str">
        <f t="shared" si="5"/>
        <v/>
      </c>
      <c r="H53" s="29"/>
      <c r="I53" s="28"/>
      <c r="J53" s="28">
        <f t="shared" si="7"/>
        <v>0</v>
      </c>
      <c r="K53" s="28">
        <f t="shared" si="8"/>
        <v>0</v>
      </c>
      <c r="L53" s="28">
        <f t="shared" si="9"/>
        <v>0</v>
      </c>
      <c r="M53" s="28">
        <f t="shared" si="10"/>
        <v>0</v>
      </c>
      <c r="P53"/>
      <c r="Q53"/>
    </row>
    <row r="54" spans="1:17" x14ac:dyDescent="0.2">
      <c r="A54" s="27" t="str">
        <f t="shared" si="3"/>
        <v/>
      </c>
      <c r="B54"/>
      <c r="C54"/>
      <c r="D54"/>
      <c r="E54" s="30"/>
      <c r="F54" s="28" t="str">
        <f t="shared" si="4"/>
        <v/>
      </c>
      <c r="G54" s="28" t="str">
        <f t="shared" si="5"/>
        <v/>
      </c>
      <c r="H54" s="29"/>
      <c r="I54" s="28"/>
      <c r="J54" s="28">
        <f t="shared" si="7"/>
        <v>0</v>
      </c>
      <c r="K54" s="28">
        <f t="shared" si="8"/>
        <v>0</v>
      </c>
      <c r="L54" s="28">
        <f t="shared" si="9"/>
        <v>0</v>
      </c>
      <c r="M54" s="28">
        <f t="shared" si="10"/>
        <v>0</v>
      </c>
      <c r="P54"/>
      <c r="Q54"/>
    </row>
    <row r="55" spans="1:17" x14ac:dyDescent="0.2">
      <c r="A55" s="27" t="str">
        <f t="shared" si="3"/>
        <v/>
      </c>
      <c r="B55"/>
      <c r="C55"/>
      <c r="D55"/>
      <c r="E55" s="30"/>
      <c r="F55" s="28" t="str">
        <f t="shared" si="4"/>
        <v/>
      </c>
      <c r="G55" s="28" t="str">
        <f t="shared" si="5"/>
        <v/>
      </c>
      <c r="H55" s="29"/>
      <c r="I55" s="28"/>
      <c r="J55" s="28">
        <f t="shared" si="7"/>
        <v>0</v>
      </c>
      <c r="K55" s="28">
        <f t="shared" si="8"/>
        <v>0</v>
      </c>
      <c r="L55" s="28">
        <f t="shared" si="9"/>
        <v>0</v>
      </c>
      <c r="M55" s="28">
        <f t="shared" si="10"/>
        <v>0</v>
      </c>
      <c r="P55"/>
      <c r="Q55"/>
    </row>
    <row r="56" spans="1:17" x14ac:dyDescent="0.2">
      <c r="A56" s="27" t="str">
        <f t="shared" si="3"/>
        <v/>
      </c>
      <c r="B56"/>
      <c r="C56"/>
      <c r="D56"/>
      <c r="E56" s="30"/>
      <c r="F56" s="28" t="str">
        <f t="shared" si="4"/>
        <v/>
      </c>
      <c r="G56" s="28" t="str">
        <f t="shared" si="5"/>
        <v/>
      </c>
      <c r="H56" s="29"/>
      <c r="I56" s="28"/>
      <c r="J56" s="28">
        <f t="shared" si="7"/>
        <v>0</v>
      </c>
      <c r="K56" s="28">
        <f t="shared" si="8"/>
        <v>0</v>
      </c>
      <c r="L56" s="28">
        <f t="shared" si="9"/>
        <v>0</v>
      </c>
      <c r="M56" s="28">
        <f t="shared" si="10"/>
        <v>0</v>
      </c>
      <c r="P56"/>
      <c r="Q56"/>
    </row>
    <row r="57" spans="1:17" x14ac:dyDescent="0.2">
      <c r="A57" s="27" t="str">
        <f t="shared" si="3"/>
        <v/>
      </c>
      <c r="B57"/>
      <c r="C57"/>
      <c r="D57"/>
      <c r="E57" s="30"/>
      <c r="F57" s="28" t="str">
        <f t="shared" si="4"/>
        <v/>
      </c>
      <c r="G57" s="28" t="str">
        <f t="shared" si="5"/>
        <v/>
      </c>
      <c r="H57" s="29"/>
      <c r="I57" s="28"/>
      <c r="J57" s="28">
        <f t="shared" si="7"/>
        <v>0</v>
      </c>
      <c r="K57" s="28">
        <f t="shared" si="8"/>
        <v>0</v>
      </c>
      <c r="L57" s="28">
        <f t="shared" si="9"/>
        <v>0</v>
      </c>
      <c r="M57" s="28">
        <f t="shared" si="10"/>
        <v>0</v>
      </c>
      <c r="P57"/>
      <c r="Q57"/>
    </row>
    <row r="58" spans="1:17" x14ac:dyDescent="0.2">
      <c r="A58" s="27" t="str">
        <f t="shared" si="3"/>
        <v/>
      </c>
      <c r="B58"/>
      <c r="C58"/>
      <c r="D58"/>
      <c r="E58" s="30"/>
      <c r="F58" s="28" t="str">
        <f t="shared" si="4"/>
        <v/>
      </c>
      <c r="G58" s="28" t="str">
        <f t="shared" si="5"/>
        <v/>
      </c>
      <c r="H58" s="29"/>
      <c r="I58" s="28"/>
      <c r="J58" s="28">
        <f t="shared" si="7"/>
        <v>0</v>
      </c>
      <c r="K58" s="28">
        <f t="shared" si="8"/>
        <v>0</v>
      </c>
      <c r="L58" s="28">
        <f t="shared" si="9"/>
        <v>0</v>
      </c>
      <c r="M58" s="28">
        <f t="shared" si="10"/>
        <v>0</v>
      </c>
      <c r="P58"/>
      <c r="Q58"/>
    </row>
    <row r="59" spans="1:17" x14ac:dyDescent="0.2">
      <c r="A59" s="27" t="str">
        <f t="shared" si="3"/>
        <v/>
      </c>
      <c r="B59"/>
      <c r="C59"/>
      <c r="D59"/>
      <c r="E59" s="30"/>
      <c r="F59" s="28" t="str">
        <f t="shared" si="4"/>
        <v/>
      </c>
      <c r="G59" s="28" t="str">
        <f t="shared" si="5"/>
        <v/>
      </c>
      <c r="H59" s="29"/>
      <c r="I59" s="28"/>
      <c r="J59" s="28">
        <f t="shared" si="7"/>
        <v>0</v>
      </c>
      <c r="K59" s="28">
        <f t="shared" si="8"/>
        <v>0</v>
      </c>
      <c r="L59" s="28">
        <f t="shared" si="9"/>
        <v>0</v>
      </c>
      <c r="M59" s="28">
        <f t="shared" si="10"/>
        <v>0</v>
      </c>
      <c r="P59"/>
      <c r="Q59"/>
    </row>
    <row r="60" spans="1:17" x14ac:dyDescent="0.2">
      <c r="A60" s="27" t="str">
        <f t="shared" si="3"/>
        <v/>
      </c>
      <c r="B60"/>
      <c r="C60"/>
      <c r="D60"/>
      <c r="E60" s="30"/>
      <c r="F60" s="28" t="str">
        <f t="shared" si="4"/>
        <v/>
      </c>
      <c r="G60" s="28" t="str">
        <f t="shared" si="5"/>
        <v/>
      </c>
      <c r="H60" s="29"/>
      <c r="I60" s="28"/>
      <c r="J60" s="28">
        <f t="shared" si="7"/>
        <v>0</v>
      </c>
      <c r="K60" s="28">
        <f t="shared" si="8"/>
        <v>0</v>
      </c>
      <c r="L60" s="28">
        <f t="shared" si="9"/>
        <v>0</v>
      </c>
      <c r="M60" s="28">
        <f t="shared" si="10"/>
        <v>0</v>
      </c>
      <c r="P60"/>
      <c r="Q60"/>
    </row>
    <row r="61" spans="1:17" x14ac:dyDescent="0.2">
      <c r="A61" s="27" t="str">
        <f t="shared" si="3"/>
        <v/>
      </c>
      <c r="B61"/>
      <c r="C61"/>
      <c r="D61"/>
      <c r="E61" s="30"/>
      <c r="F61" s="28" t="str">
        <f t="shared" si="4"/>
        <v/>
      </c>
      <c r="G61" s="28" t="str">
        <f t="shared" si="5"/>
        <v/>
      </c>
      <c r="H61" s="29"/>
      <c r="I61" s="28"/>
      <c r="J61" s="28">
        <f t="shared" si="7"/>
        <v>0</v>
      </c>
      <c r="K61" s="28">
        <f t="shared" si="8"/>
        <v>0</v>
      </c>
      <c r="L61" s="28">
        <f t="shared" si="9"/>
        <v>0</v>
      </c>
      <c r="M61" s="28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58" priority="2" operator="greaterThan">
      <formula>0</formula>
    </cfRule>
  </conditionalFormatting>
  <conditionalFormatting sqref="K38:M61">
    <cfRule type="cellIs" dxfId="57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3" t="s">
        <v>50</v>
      </c>
      <c r="B1" s="31" t="s">
        <v>8</v>
      </c>
      <c r="C1" s="31" t="s">
        <v>22</v>
      </c>
      <c r="D1" s="24" t="s">
        <v>57</v>
      </c>
      <c r="E1" s="83"/>
      <c r="F1" s="25" t="s">
        <v>52</v>
      </c>
      <c r="G1" s="25" t="s">
        <v>53</v>
      </c>
      <c r="H1" s="31" t="s">
        <v>8</v>
      </c>
      <c r="I1" s="24" t="s">
        <v>58</v>
      </c>
      <c r="J1" s="25" t="s">
        <v>39</v>
      </c>
      <c r="K1" s="25" t="s">
        <v>47</v>
      </c>
      <c r="L1" s="25" t="s">
        <v>48</v>
      </c>
      <c r="M1" s="25" t="s">
        <v>54</v>
      </c>
    </row>
    <row r="2" spans="1:13" x14ac:dyDescent="0.2">
      <c r="A2" s="19" t="str">
        <f>B2&amp;C2</f>
        <v>MRC01CUADRADO</v>
      </c>
      <c r="B2" t="s">
        <v>100</v>
      </c>
      <c r="C2" t="s">
        <v>39</v>
      </c>
      <c r="D2">
        <v>893</v>
      </c>
      <c r="E2" s="22"/>
      <c r="F2" s="17" t="str">
        <f>IF(OR(H2="",H2="Total general"),"",H2&amp;$L$1)</f>
        <v>MRC01SOBRANTE</v>
      </c>
      <c r="G2" s="17" t="str">
        <f>IF(OR(H2="",H2="Total general"),"",H2&amp;$K$1)</f>
        <v>MRC01FALTANTE</v>
      </c>
      <c r="H2" t="s">
        <v>100</v>
      </c>
      <c r="I2">
        <v>893</v>
      </c>
      <c r="J2" s="17">
        <f>IFERROR(IF(I2="","",IF(COUNTBLANK(TABLAINV[Codigo])&gt;0,I2-M2-1,I2-M2)),0)</f>
        <v>893</v>
      </c>
      <c r="K2" s="17">
        <f t="shared" ref="K2:K33" si="0">IFERROR(VLOOKUP(G2,A:D,4,0),0)</f>
        <v>0</v>
      </c>
      <c r="L2" s="17">
        <f t="shared" ref="L2:L33" si="1">IFERROR(VLOOKUP(F2,A:D,4,0),0)</f>
        <v>0</v>
      </c>
      <c r="M2" s="17">
        <f>SUM(K2:L2)</f>
        <v>0</v>
      </c>
    </row>
    <row r="3" spans="1:13" x14ac:dyDescent="0.2">
      <c r="A3" s="19" t="str">
        <f t="shared" ref="A3:A61" si="2">B3&amp;C3</f>
        <v>Total general</v>
      </c>
      <c r="B3" t="s">
        <v>4</v>
      </c>
      <c r="D3">
        <v>893</v>
      </c>
      <c r="E3" s="22"/>
      <c r="F3" s="17" t="str">
        <f t="shared" ref="F3:F61" si="3">IF(OR(H3="",H3="Total general"),"",H3&amp;$L$1)</f>
        <v/>
      </c>
      <c r="G3" s="17" t="str">
        <f t="shared" ref="G3:G61" si="4">IF(OR(H3="",H3="Total general"),"",H3&amp;$K$1)</f>
        <v/>
      </c>
      <c r="H3" t="s">
        <v>4</v>
      </c>
      <c r="I3">
        <v>893</v>
      </c>
      <c r="J3" s="17">
        <f>IFERROR(IF(I3="","",IF(COUNTBLANK(TABLAINV[Codigo])&gt;0,I3-M3-1,I3-M3)),0)</f>
        <v>893</v>
      </c>
      <c r="K3" s="17">
        <f t="shared" si="0"/>
        <v>0</v>
      </c>
      <c r="L3" s="17">
        <f t="shared" si="1"/>
        <v>0</v>
      </c>
      <c r="M3" s="17">
        <f t="shared" ref="M3:M5" si="5">SUM(K3:L3)</f>
        <v>0</v>
      </c>
    </row>
    <row r="4" spans="1:13" x14ac:dyDescent="0.2">
      <c r="A4" s="19" t="str">
        <f t="shared" si="2"/>
        <v/>
      </c>
      <c r="E4" s="22"/>
      <c r="F4" s="17" t="str">
        <f t="shared" si="3"/>
        <v/>
      </c>
      <c r="G4" s="17" t="str">
        <f t="shared" si="4"/>
        <v/>
      </c>
      <c r="J4" s="17" t="str">
        <f>IFERROR(IF(I4="","",IF(COUNTBLANK(TABLAINV[Codigo])&gt;0,I4-M4-1,I4-M4)),0)</f>
        <v/>
      </c>
      <c r="K4" s="17">
        <f t="shared" si="0"/>
        <v>0</v>
      </c>
      <c r="L4" s="17">
        <f t="shared" si="1"/>
        <v>0</v>
      </c>
      <c r="M4" s="17">
        <f t="shared" si="5"/>
        <v>0</v>
      </c>
    </row>
    <row r="5" spans="1:13" x14ac:dyDescent="0.2">
      <c r="A5" s="19" t="str">
        <f t="shared" si="2"/>
        <v/>
      </c>
      <c r="E5" s="22"/>
      <c r="F5" s="17" t="str">
        <f t="shared" si="3"/>
        <v/>
      </c>
      <c r="G5" s="17" t="str">
        <f t="shared" si="4"/>
        <v/>
      </c>
      <c r="J5" s="17" t="str">
        <f>IFERROR(IF(I5="","",IF(COUNTBLANK(TABLAINV[Codigo])&gt;0,I5-M5-1,I5-M5)),0)</f>
        <v/>
      </c>
      <c r="K5" s="17">
        <f t="shared" si="0"/>
        <v>0</v>
      </c>
      <c r="L5" s="17">
        <f t="shared" si="1"/>
        <v>0</v>
      </c>
      <c r="M5" s="17">
        <f t="shared" si="5"/>
        <v>0</v>
      </c>
    </row>
    <row r="6" spans="1:13" x14ac:dyDescent="0.2">
      <c r="A6" s="19" t="str">
        <f t="shared" si="2"/>
        <v/>
      </c>
      <c r="E6" s="22"/>
      <c r="F6" s="17" t="str">
        <f t="shared" si="3"/>
        <v/>
      </c>
      <c r="G6" s="17" t="str">
        <f t="shared" si="4"/>
        <v/>
      </c>
      <c r="J6" s="17" t="str">
        <f>IFERROR(IF(I6="","",IF(COUNTBLANK(TABLAINV[Codigo])&gt;0,I6-M6-1,I6-M6)),0)</f>
        <v/>
      </c>
      <c r="K6" s="17">
        <f t="shared" si="0"/>
        <v>0</v>
      </c>
      <c r="L6" s="17">
        <f t="shared" si="1"/>
        <v>0</v>
      </c>
      <c r="M6" s="17">
        <f t="shared" ref="M6:M18" si="6">SUM(K6:L6)</f>
        <v>0</v>
      </c>
    </row>
    <row r="7" spans="1:13" x14ac:dyDescent="0.2">
      <c r="A7" s="19" t="str">
        <f t="shared" si="2"/>
        <v/>
      </c>
      <c r="E7" s="22"/>
      <c r="F7" s="17" t="str">
        <f t="shared" si="3"/>
        <v/>
      </c>
      <c r="G7" s="17" t="str">
        <f t="shared" si="4"/>
        <v/>
      </c>
      <c r="J7" s="17" t="str">
        <f>IFERROR(IF(I7="","",IF(COUNTBLANK(TABLAINV[Codigo])&gt;0,I7-M7-1,I7-M7)),0)</f>
        <v/>
      </c>
      <c r="K7" s="17">
        <f t="shared" si="0"/>
        <v>0</v>
      </c>
      <c r="L7" s="17">
        <f t="shared" si="1"/>
        <v>0</v>
      </c>
      <c r="M7" s="17">
        <f t="shared" si="6"/>
        <v>0</v>
      </c>
    </row>
    <row r="8" spans="1:13" x14ac:dyDescent="0.2">
      <c r="A8" s="19" t="str">
        <f t="shared" si="2"/>
        <v/>
      </c>
      <c r="E8" s="22"/>
      <c r="F8" s="17" t="str">
        <f t="shared" si="3"/>
        <v/>
      </c>
      <c r="G8" s="17" t="str">
        <f t="shared" si="4"/>
        <v/>
      </c>
      <c r="J8" s="17" t="str">
        <f>IFERROR(IF(I8="","",IF(COUNTBLANK(TABLAINV[Codigo])&gt;0,I8-M8-1,I8-M8)),0)</f>
        <v/>
      </c>
      <c r="K8" s="17">
        <f t="shared" si="0"/>
        <v>0</v>
      </c>
      <c r="L8" s="17">
        <f t="shared" si="1"/>
        <v>0</v>
      </c>
      <c r="M8" s="17">
        <f t="shared" si="6"/>
        <v>0</v>
      </c>
    </row>
    <row r="9" spans="1:13" x14ac:dyDescent="0.2">
      <c r="A9" s="19" t="str">
        <f t="shared" si="2"/>
        <v/>
      </c>
      <c r="E9" s="22"/>
      <c r="F9" s="17" t="str">
        <f t="shared" si="3"/>
        <v/>
      </c>
      <c r="G9" s="17" t="str">
        <f t="shared" si="4"/>
        <v/>
      </c>
      <c r="J9" s="17" t="str">
        <f>IFERROR(IF(I9="","",IF(COUNTBLANK(TABLAINV[Codigo])&gt;0,I9-M9-1,I9-M9)),0)</f>
        <v/>
      </c>
      <c r="K9" s="17">
        <f t="shared" si="0"/>
        <v>0</v>
      </c>
      <c r="L9" s="17">
        <f t="shared" si="1"/>
        <v>0</v>
      </c>
      <c r="M9" s="17">
        <f t="shared" si="6"/>
        <v>0</v>
      </c>
    </row>
    <row r="10" spans="1:13" x14ac:dyDescent="0.2">
      <c r="A10" s="19" t="str">
        <f t="shared" si="2"/>
        <v/>
      </c>
      <c r="E10" s="22"/>
      <c r="F10" s="17" t="str">
        <f t="shared" si="3"/>
        <v/>
      </c>
      <c r="G10" s="17" t="str">
        <f t="shared" si="4"/>
        <v/>
      </c>
      <c r="J10" s="17" t="str">
        <f>IFERROR(IF(I10="","",IF(COUNTBLANK(TABLAINV[Codigo])&gt;0,I10-M10-1,I10-M10)),0)</f>
        <v/>
      </c>
      <c r="K10" s="17">
        <f t="shared" si="0"/>
        <v>0</v>
      </c>
      <c r="L10" s="17">
        <f t="shared" si="1"/>
        <v>0</v>
      </c>
      <c r="M10" s="17">
        <f t="shared" si="6"/>
        <v>0</v>
      </c>
    </row>
    <row r="11" spans="1:13" x14ac:dyDescent="0.2">
      <c r="A11" s="19" t="str">
        <f t="shared" si="2"/>
        <v/>
      </c>
      <c r="E11" s="22"/>
      <c r="F11" s="17" t="str">
        <f t="shared" si="3"/>
        <v/>
      </c>
      <c r="G11" s="17" t="str">
        <f t="shared" si="4"/>
        <v/>
      </c>
      <c r="J11" s="17" t="str">
        <f>IFERROR(IF(I11="","",IF(COUNTBLANK(TABLAINV[Codigo])&gt;0,I11-M11-1,I11-M11)),0)</f>
        <v/>
      </c>
      <c r="K11" s="17">
        <f t="shared" si="0"/>
        <v>0</v>
      </c>
      <c r="L11" s="17">
        <f t="shared" si="1"/>
        <v>0</v>
      </c>
      <c r="M11" s="17">
        <f t="shared" si="6"/>
        <v>0</v>
      </c>
    </row>
    <row r="12" spans="1:13" x14ac:dyDescent="0.2">
      <c r="A12" s="19" t="str">
        <f t="shared" si="2"/>
        <v/>
      </c>
      <c r="E12" s="22"/>
      <c r="F12" s="17" t="str">
        <f t="shared" si="3"/>
        <v/>
      </c>
      <c r="G12" s="17" t="str">
        <f t="shared" si="4"/>
        <v/>
      </c>
      <c r="J12" s="17" t="str">
        <f>IFERROR(IF(I12="","",IF(COUNTBLANK(TABLAINV[Codigo])&gt;0,I12-M12-1,I12-M12)),0)</f>
        <v/>
      </c>
      <c r="K12" s="17">
        <f t="shared" si="0"/>
        <v>0</v>
      </c>
      <c r="L12" s="17">
        <f t="shared" si="1"/>
        <v>0</v>
      </c>
      <c r="M12" s="17">
        <f t="shared" si="6"/>
        <v>0</v>
      </c>
    </row>
    <row r="13" spans="1:13" x14ac:dyDescent="0.2">
      <c r="A13" s="19" t="str">
        <f t="shared" si="2"/>
        <v/>
      </c>
      <c r="E13" s="22"/>
      <c r="F13" s="17" t="str">
        <f t="shared" si="3"/>
        <v/>
      </c>
      <c r="G13" s="17" t="str">
        <f t="shared" si="4"/>
        <v/>
      </c>
      <c r="J13" s="17" t="str">
        <f>IFERROR(IF(I13="","",IF(COUNTBLANK(TABLAINV[Codigo])&gt;0,I13-M13-1,I13-M13)),0)</f>
        <v/>
      </c>
      <c r="K13" s="17">
        <f t="shared" si="0"/>
        <v>0</v>
      </c>
      <c r="L13" s="17">
        <f t="shared" si="1"/>
        <v>0</v>
      </c>
      <c r="M13" s="17">
        <f t="shared" si="6"/>
        <v>0</v>
      </c>
    </row>
    <row r="14" spans="1:13" x14ac:dyDescent="0.2">
      <c r="A14" s="19" t="str">
        <f t="shared" si="2"/>
        <v/>
      </c>
      <c r="E14" s="22"/>
      <c r="F14" s="17" t="str">
        <f t="shared" si="3"/>
        <v/>
      </c>
      <c r="G14" s="17" t="str">
        <f t="shared" si="4"/>
        <v/>
      </c>
      <c r="J14" s="17" t="str">
        <f>IFERROR(IF(I14="","",IF(COUNTBLANK(TABLAINV[Codigo])&gt;0,I14-M14-1,I14-M14)),0)</f>
        <v/>
      </c>
      <c r="K14" s="17">
        <f t="shared" si="0"/>
        <v>0</v>
      </c>
      <c r="L14" s="17">
        <f t="shared" si="1"/>
        <v>0</v>
      </c>
      <c r="M14" s="17">
        <f t="shared" si="6"/>
        <v>0</v>
      </c>
    </row>
    <row r="15" spans="1:13" x14ac:dyDescent="0.2">
      <c r="A15" s="19" t="str">
        <f t="shared" si="2"/>
        <v/>
      </c>
      <c r="E15" s="22"/>
      <c r="F15" s="17" t="str">
        <f t="shared" si="3"/>
        <v/>
      </c>
      <c r="G15" s="17" t="str">
        <f t="shared" si="4"/>
        <v/>
      </c>
      <c r="J15" s="17" t="str">
        <f>IFERROR(IF(I15="","",IF(COUNTBLANK(TABLAINV[Codigo])&gt;0,I15-M15-1,I15-M15)),0)</f>
        <v/>
      </c>
      <c r="K15" s="17">
        <f t="shared" si="0"/>
        <v>0</v>
      </c>
      <c r="L15" s="17">
        <f t="shared" si="1"/>
        <v>0</v>
      </c>
      <c r="M15" s="17">
        <f t="shared" si="6"/>
        <v>0</v>
      </c>
    </row>
    <row r="16" spans="1:13" x14ac:dyDescent="0.2">
      <c r="A16" s="19" t="str">
        <f t="shared" si="2"/>
        <v/>
      </c>
      <c r="E16" s="22"/>
      <c r="F16" s="17" t="str">
        <f t="shared" si="3"/>
        <v/>
      </c>
      <c r="G16" s="17" t="str">
        <f t="shared" si="4"/>
        <v/>
      </c>
      <c r="J16" s="17" t="str">
        <f>IFERROR(IF(I16="","",IF(COUNTBLANK(TABLAINV[Codigo])&gt;0,I16-M16-1,I16-M16)),0)</f>
        <v/>
      </c>
      <c r="K16" s="17">
        <f t="shared" si="0"/>
        <v>0</v>
      </c>
      <c r="L16" s="17">
        <f t="shared" si="1"/>
        <v>0</v>
      </c>
      <c r="M16" s="17">
        <f t="shared" si="6"/>
        <v>0</v>
      </c>
    </row>
    <row r="17" spans="1:13" x14ac:dyDescent="0.2">
      <c r="A17" s="19" t="str">
        <f t="shared" si="2"/>
        <v/>
      </c>
      <c r="E17" s="22"/>
      <c r="F17" s="17" t="str">
        <f t="shared" si="3"/>
        <v/>
      </c>
      <c r="G17" s="17" t="str">
        <f t="shared" si="4"/>
        <v/>
      </c>
      <c r="J17" s="17" t="str">
        <f>IFERROR(IF(I17="","",IF(COUNTBLANK(TABLAINV[Codigo])&gt;0,I17-M17-1,I17-M17)),0)</f>
        <v/>
      </c>
      <c r="K17" s="17">
        <f t="shared" si="0"/>
        <v>0</v>
      </c>
      <c r="L17" s="17">
        <f t="shared" si="1"/>
        <v>0</v>
      </c>
      <c r="M17" s="17">
        <f t="shared" si="6"/>
        <v>0</v>
      </c>
    </row>
    <row r="18" spans="1:13" x14ac:dyDescent="0.2">
      <c r="A18" s="19" t="str">
        <f t="shared" si="2"/>
        <v/>
      </c>
      <c r="E18" s="22"/>
      <c r="F18" s="17" t="str">
        <f t="shared" si="3"/>
        <v/>
      </c>
      <c r="G18" s="17" t="str">
        <f t="shared" si="4"/>
        <v/>
      </c>
      <c r="J18" s="17" t="str">
        <f>IFERROR(IF(I18="","",IF(COUNTBLANK(TABLAINV[Codigo])&gt;0,I18-M18-1,I18-M18)),0)</f>
        <v/>
      </c>
      <c r="K18" s="17">
        <f t="shared" si="0"/>
        <v>0</v>
      </c>
      <c r="L18" s="17">
        <f t="shared" si="1"/>
        <v>0</v>
      </c>
      <c r="M18" s="17">
        <f t="shared" si="6"/>
        <v>0</v>
      </c>
    </row>
    <row r="19" spans="1:13" x14ac:dyDescent="0.2">
      <c r="A19" s="19" t="str">
        <f t="shared" si="2"/>
        <v/>
      </c>
      <c r="E19" s="22"/>
      <c r="F19" s="17" t="str">
        <f t="shared" si="3"/>
        <v/>
      </c>
      <c r="G19" s="17" t="str">
        <f t="shared" si="4"/>
        <v/>
      </c>
      <c r="J19" s="17" t="str">
        <f>IFERROR(IF(I19="","",IF(COUNTBLANK(TABLAINV[Codigo])&gt;0,I19-M19-1,I19-M19)),0)</f>
        <v/>
      </c>
      <c r="K19" s="17">
        <f t="shared" si="0"/>
        <v>0</v>
      </c>
      <c r="L19" s="17">
        <f t="shared" si="1"/>
        <v>0</v>
      </c>
      <c r="M19" s="17">
        <f t="shared" ref="M19:M38" si="7">SUM(K19:L19)</f>
        <v>0</v>
      </c>
    </row>
    <row r="20" spans="1:13" x14ac:dyDescent="0.2">
      <c r="A20" s="19" t="str">
        <f t="shared" si="2"/>
        <v/>
      </c>
      <c r="E20" s="22"/>
      <c r="F20" s="17" t="str">
        <f t="shared" si="3"/>
        <v/>
      </c>
      <c r="G20" s="17" t="str">
        <f t="shared" si="4"/>
        <v/>
      </c>
      <c r="J20" s="17" t="str">
        <f>IFERROR(IF(I20="","",IF(COUNTBLANK(TABLAINV[Codigo])&gt;0,I20-M20-1,I20-M20)),0)</f>
        <v/>
      </c>
      <c r="K20" s="17">
        <f t="shared" si="0"/>
        <v>0</v>
      </c>
      <c r="L20" s="17">
        <f t="shared" si="1"/>
        <v>0</v>
      </c>
      <c r="M20" s="17">
        <f t="shared" si="7"/>
        <v>0</v>
      </c>
    </row>
    <row r="21" spans="1:13" x14ac:dyDescent="0.2">
      <c r="A21" s="19" t="str">
        <f t="shared" si="2"/>
        <v/>
      </c>
      <c r="E21" s="22"/>
      <c r="F21" s="17" t="str">
        <f t="shared" si="3"/>
        <v/>
      </c>
      <c r="G21" s="17" t="str">
        <f t="shared" si="4"/>
        <v/>
      </c>
      <c r="J21" s="17" t="str">
        <f>IFERROR(IF(I21="","",IF(COUNTBLANK(TABLAINV[Codigo])&gt;0,I21-M21-1,I21-M21)),0)</f>
        <v/>
      </c>
      <c r="K21" s="17">
        <f t="shared" si="0"/>
        <v>0</v>
      </c>
      <c r="L21" s="17">
        <f t="shared" si="1"/>
        <v>0</v>
      </c>
      <c r="M21" s="17">
        <f t="shared" si="7"/>
        <v>0</v>
      </c>
    </row>
    <row r="22" spans="1:13" x14ac:dyDescent="0.2">
      <c r="A22" s="19" t="str">
        <f t="shared" si="2"/>
        <v/>
      </c>
      <c r="E22" s="22"/>
      <c r="F22" s="17" t="str">
        <f t="shared" si="3"/>
        <v/>
      </c>
      <c r="G22" s="17" t="str">
        <f t="shared" si="4"/>
        <v/>
      </c>
      <c r="J22" s="17" t="str">
        <f>IFERROR(IF(I22="","",IF(COUNTBLANK(TABLAINV[Codigo])&gt;0,I22-M22-1,I22-M22)),0)</f>
        <v/>
      </c>
      <c r="K22" s="17">
        <f t="shared" si="0"/>
        <v>0</v>
      </c>
      <c r="L22" s="17">
        <f t="shared" si="1"/>
        <v>0</v>
      </c>
      <c r="M22" s="17">
        <f t="shared" si="7"/>
        <v>0</v>
      </c>
    </row>
    <row r="23" spans="1:13" x14ac:dyDescent="0.2">
      <c r="A23" s="19" t="str">
        <f t="shared" si="2"/>
        <v/>
      </c>
      <c r="E23" s="22"/>
      <c r="F23" s="17" t="str">
        <f t="shared" si="3"/>
        <v/>
      </c>
      <c r="G23" s="17" t="str">
        <f t="shared" si="4"/>
        <v/>
      </c>
      <c r="J23" s="17" t="str">
        <f>IFERROR(IF(I23="","",IF(COUNTBLANK(TABLAINV[Codigo])&gt;0,I23-M23-1,I23-M23)),0)</f>
        <v/>
      </c>
      <c r="K23" s="17">
        <f t="shared" si="0"/>
        <v>0</v>
      </c>
      <c r="L23" s="17">
        <f t="shared" si="1"/>
        <v>0</v>
      </c>
      <c r="M23" s="17">
        <f t="shared" si="7"/>
        <v>0</v>
      </c>
    </row>
    <row r="24" spans="1:13" x14ac:dyDescent="0.2">
      <c r="A24" s="19" t="str">
        <f t="shared" si="2"/>
        <v/>
      </c>
      <c r="E24" s="22"/>
      <c r="F24" s="17" t="str">
        <f t="shared" si="3"/>
        <v/>
      </c>
      <c r="G24" s="17" t="str">
        <f t="shared" si="4"/>
        <v/>
      </c>
      <c r="J24" s="17" t="str">
        <f>IFERROR(IF(I24="","",IF(COUNTBLANK(TABLAINV[Codigo])&gt;0,I24-M24-1,I24-M24)),0)</f>
        <v/>
      </c>
      <c r="K24" s="17">
        <f t="shared" si="0"/>
        <v>0</v>
      </c>
      <c r="L24" s="17">
        <f t="shared" si="1"/>
        <v>0</v>
      </c>
      <c r="M24" s="17">
        <f t="shared" si="7"/>
        <v>0</v>
      </c>
    </row>
    <row r="25" spans="1:13" x14ac:dyDescent="0.2">
      <c r="A25" s="19" t="str">
        <f t="shared" si="2"/>
        <v/>
      </c>
      <c r="E25" s="22"/>
      <c r="F25" s="17" t="str">
        <f t="shared" si="3"/>
        <v/>
      </c>
      <c r="G25" s="17" t="str">
        <f t="shared" si="4"/>
        <v/>
      </c>
      <c r="J25" s="17" t="str">
        <f>IFERROR(IF(I25="","",IF(COUNTBLANK(TABLAINV[Codigo])&gt;0,I25-M25-1,I25-M25)),0)</f>
        <v/>
      </c>
      <c r="K25" s="17">
        <f t="shared" si="0"/>
        <v>0</v>
      </c>
      <c r="L25" s="17">
        <f t="shared" si="1"/>
        <v>0</v>
      </c>
      <c r="M25" s="17">
        <f t="shared" si="7"/>
        <v>0</v>
      </c>
    </row>
    <row r="26" spans="1:13" x14ac:dyDescent="0.2">
      <c r="A26" s="19" t="str">
        <f t="shared" si="2"/>
        <v/>
      </c>
      <c r="E26" s="22"/>
      <c r="F26" s="17" t="str">
        <f t="shared" si="3"/>
        <v/>
      </c>
      <c r="G26" s="17" t="str">
        <f t="shared" si="4"/>
        <v/>
      </c>
      <c r="J26" s="17" t="str">
        <f>IFERROR(IF(I26="","",IF(COUNTBLANK(TABLAINV[Codigo])&gt;0,I26-M26-1,I26-M26)),0)</f>
        <v/>
      </c>
      <c r="K26" s="17">
        <f t="shared" si="0"/>
        <v>0</v>
      </c>
      <c r="L26" s="17">
        <f t="shared" si="1"/>
        <v>0</v>
      </c>
      <c r="M26" s="17">
        <f t="shared" si="7"/>
        <v>0</v>
      </c>
    </row>
    <row r="27" spans="1:13" x14ac:dyDescent="0.2">
      <c r="A27" s="19" t="str">
        <f t="shared" si="2"/>
        <v/>
      </c>
      <c r="E27" s="22"/>
      <c r="F27" s="17" t="str">
        <f t="shared" si="3"/>
        <v/>
      </c>
      <c r="G27" s="17" t="str">
        <f t="shared" si="4"/>
        <v/>
      </c>
      <c r="J27" s="17" t="str">
        <f>IFERROR(IF(I27="","",IF(COUNTBLANK(TABLAINV[Codigo])&gt;0,I27-M27-1,I27-M27)),0)</f>
        <v/>
      </c>
      <c r="K27" s="17">
        <f t="shared" si="0"/>
        <v>0</v>
      </c>
      <c r="L27" s="17">
        <f t="shared" si="1"/>
        <v>0</v>
      </c>
      <c r="M27" s="17">
        <f t="shared" si="7"/>
        <v>0</v>
      </c>
    </row>
    <row r="28" spans="1:13" x14ac:dyDescent="0.2">
      <c r="A28" s="19" t="str">
        <f t="shared" si="2"/>
        <v/>
      </c>
      <c r="E28" s="22"/>
      <c r="F28" s="17" t="str">
        <f t="shared" si="3"/>
        <v/>
      </c>
      <c r="G28" s="17" t="str">
        <f t="shared" si="4"/>
        <v/>
      </c>
      <c r="J28" s="17" t="str">
        <f>IFERROR(IF(I28="","",IF(COUNTBLANK(TABLAINV[Codigo])&gt;0,I28-M28-1,I28-M28)),0)</f>
        <v/>
      </c>
      <c r="K28" s="17">
        <f t="shared" si="0"/>
        <v>0</v>
      </c>
      <c r="L28" s="17">
        <f t="shared" si="1"/>
        <v>0</v>
      </c>
      <c r="M28" s="17">
        <f t="shared" si="7"/>
        <v>0</v>
      </c>
    </row>
    <row r="29" spans="1:13" x14ac:dyDescent="0.2">
      <c r="A29" s="19" t="str">
        <f t="shared" si="2"/>
        <v/>
      </c>
      <c r="E29" s="22"/>
      <c r="F29" s="17" t="str">
        <f t="shared" si="3"/>
        <v/>
      </c>
      <c r="G29" s="17" t="str">
        <f t="shared" si="4"/>
        <v/>
      </c>
      <c r="J29" s="17" t="str">
        <f>IFERROR(IF(I29="","",IF(COUNTBLANK(TABLAINV[Codigo])&gt;0,I29-M29-1,I29-M29)),0)</f>
        <v/>
      </c>
      <c r="K29" s="17">
        <f t="shared" si="0"/>
        <v>0</v>
      </c>
      <c r="L29" s="17">
        <f t="shared" si="1"/>
        <v>0</v>
      </c>
      <c r="M29" s="17">
        <f t="shared" si="7"/>
        <v>0</v>
      </c>
    </row>
    <row r="30" spans="1:13" x14ac:dyDescent="0.2">
      <c r="A30" s="19" t="str">
        <f t="shared" si="2"/>
        <v/>
      </c>
      <c r="E30" s="22"/>
      <c r="F30" s="17" t="str">
        <f t="shared" si="3"/>
        <v/>
      </c>
      <c r="G30" s="17" t="str">
        <f t="shared" si="4"/>
        <v/>
      </c>
      <c r="J30" s="17" t="str">
        <f>IFERROR(IF(I30="","",IF(COUNTBLANK(TABLAINV[Codigo])&gt;0,I30-M30-1,I30-M30)),0)</f>
        <v/>
      </c>
      <c r="K30" s="17">
        <f t="shared" si="0"/>
        <v>0</v>
      </c>
      <c r="L30" s="17">
        <f t="shared" si="1"/>
        <v>0</v>
      </c>
      <c r="M30" s="17">
        <f t="shared" si="7"/>
        <v>0</v>
      </c>
    </row>
    <row r="31" spans="1:13" x14ac:dyDescent="0.2">
      <c r="A31" s="19" t="str">
        <f t="shared" si="2"/>
        <v/>
      </c>
      <c r="E31" s="22"/>
      <c r="F31" s="17" t="str">
        <f t="shared" si="3"/>
        <v/>
      </c>
      <c r="G31" s="17" t="str">
        <f t="shared" si="4"/>
        <v/>
      </c>
      <c r="J31" s="17" t="str">
        <f>IFERROR(IF(I31="","",IF(COUNTBLANK(TABLAINV[Codigo])&gt;0,I31-M31-1,I31-M31)),0)</f>
        <v/>
      </c>
      <c r="K31" s="17">
        <f t="shared" si="0"/>
        <v>0</v>
      </c>
      <c r="L31" s="17">
        <f t="shared" si="1"/>
        <v>0</v>
      </c>
      <c r="M31" s="17">
        <f t="shared" si="7"/>
        <v>0</v>
      </c>
    </row>
    <row r="32" spans="1:13" x14ac:dyDescent="0.2">
      <c r="A32" s="19" t="str">
        <f t="shared" si="2"/>
        <v/>
      </c>
      <c r="E32" s="22"/>
      <c r="F32" s="17" t="str">
        <f t="shared" si="3"/>
        <v/>
      </c>
      <c r="G32" s="17" t="str">
        <f t="shared" si="4"/>
        <v/>
      </c>
      <c r="J32" s="17" t="str">
        <f>IFERROR(IF(I32="","",IF(COUNTBLANK(TABLAINV[Codigo])&gt;0,I32-M32-1,I32-M32)),0)</f>
        <v/>
      </c>
      <c r="K32" s="17">
        <f t="shared" si="0"/>
        <v>0</v>
      </c>
      <c r="L32" s="17">
        <f t="shared" si="1"/>
        <v>0</v>
      </c>
      <c r="M32" s="17">
        <f t="shared" si="7"/>
        <v>0</v>
      </c>
    </row>
    <row r="33" spans="1:13" x14ac:dyDescent="0.2">
      <c r="A33" s="19" t="str">
        <f t="shared" si="2"/>
        <v/>
      </c>
      <c r="E33" s="22"/>
      <c r="F33" s="17" t="str">
        <f t="shared" si="3"/>
        <v/>
      </c>
      <c r="G33" s="17" t="str">
        <f t="shared" si="4"/>
        <v/>
      </c>
      <c r="J33" s="17" t="str">
        <f>IFERROR(IF(I33="","",IF(COUNTBLANK(TABLAINV[Codigo])&gt;0,I33-M33-1,I33-M33)),0)</f>
        <v/>
      </c>
      <c r="K33" s="17">
        <f t="shared" si="0"/>
        <v>0</v>
      </c>
      <c r="L33" s="17">
        <f t="shared" si="1"/>
        <v>0</v>
      </c>
      <c r="M33" s="17">
        <f t="shared" si="7"/>
        <v>0</v>
      </c>
    </row>
    <row r="34" spans="1:13" x14ac:dyDescent="0.2">
      <c r="A34" s="19" t="str">
        <f t="shared" si="2"/>
        <v/>
      </c>
      <c r="E34" s="22"/>
      <c r="F34" s="17" t="str">
        <f t="shared" si="3"/>
        <v/>
      </c>
      <c r="G34" s="17" t="str">
        <f t="shared" si="4"/>
        <v/>
      </c>
      <c r="J34" s="17" t="str">
        <f>IFERROR(IF(I34="","",IF(COUNTBLANK(TABLAINV[Codigo])&gt;0,I34-M34-1,I34-M34)),0)</f>
        <v/>
      </c>
      <c r="K34" s="17">
        <f t="shared" ref="K34:K61" si="8">IFERROR(VLOOKUP(G34,A:D,4,0),0)</f>
        <v>0</v>
      </c>
      <c r="L34" s="17">
        <f t="shared" ref="L34:L61" si="9">IFERROR(VLOOKUP(F34,A:D,4,0),0)</f>
        <v>0</v>
      </c>
      <c r="M34" s="17">
        <f t="shared" si="7"/>
        <v>0</v>
      </c>
    </row>
    <row r="35" spans="1:13" x14ac:dyDescent="0.2">
      <c r="A35" s="19" t="str">
        <f t="shared" si="2"/>
        <v/>
      </c>
      <c r="E35" s="22"/>
      <c r="F35" s="17" t="str">
        <f t="shared" si="3"/>
        <v/>
      </c>
      <c r="G35" s="17" t="str">
        <f t="shared" si="4"/>
        <v/>
      </c>
      <c r="J35" s="17" t="str">
        <f>IFERROR(IF(I35="","",IF(COUNTBLANK(TABLAINV[Codigo])&gt;0,I35-M35-1,I35-M35)),0)</f>
        <v/>
      </c>
      <c r="K35" s="17">
        <f t="shared" si="8"/>
        <v>0</v>
      </c>
      <c r="L35" s="17">
        <f t="shared" si="9"/>
        <v>0</v>
      </c>
      <c r="M35" s="17">
        <f t="shared" si="7"/>
        <v>0</v>
      </c>
    </row>
    <row r="36" spans="1:13" x14ac:dyDescent="0.2">
      <c r="A36" s="19" t="str">
        <f t="shared" si="2"/>
        <v/>
      </c>
      <c r="E36" s="22"/>
      <c r="F36" s="17" t="str">
        <f t="shared" si="3"/>
        <v/>
      </c>
      <c r="G36" s="17" t="str">
        <f t="shared" si="4"/>
        <v/>
      </c>
      <c r="J36" s="17" t="str">
        <f>IFERROR(IF(I36="","",IF(COUNTBLANK(TABLAINV[Codigo])&gt;0,I36-M36-1,I36-M36)),0)</f>
        <v/>
      </c>
      <c r="K36" s="17">
        <f t="shared" si="8"/>
        <v>0</v>
      </c>
      <c r="L36" s="17">
        <f t="shared" si="9"/>
        <v>0</v>
      </c>
      <c r="M36" s="17">
        <f t="shared" si="7"/>
        <v>0</v>
      </c>
    </row>
    <row r="37" spans="1:13" x14ac:dyDescent="0.2">
      <c r="A37" s="19" t="str">
        <f t="shared" si="2"/>
        <v/>
      </c>
      <c r="E37" s="22"/>
      <c r="F37" s="17" t="str">
        <f t="shared" si="3"/>
        <v/>
      </c>
      <c r="G37" s="17" t="str">
        <f t="shared" si="4"/>
        <v/>
      </c>
      <c r="J37" s="17" t="str">
        <f>IFERROR(IF(I37="","",IF(COUNTBLANK(TABLAINV[Codigo])&gt;0,I37-M37-1,I37-M37)),0)</f>
        <v/>
      </c>
      <c r="K37" s="17">
        <f t="shared" si="8"/>
        <v>0</v>
      </c>
      <c r="L37" s="17">
        <f t="shared" si="9"/>
        <v>0</v>
      </c>
      <c r="M37" s="17">
        <f t="shared" si="7"/>
        <v>0</v>
      </c>
    </row>
    <row r="38" spans="1:13" x14ac:dyDescent="0.2">
      <c r="A38" s="19" t="str">
        <f t="shared" si="2"/>
        <v/>
      </c>
      <c r="E38" s="22"/>
      <c r="F38" s="17" t="str">
        <f t="shared" si="3"/>
        <v/>
      </c>
      <c r="G38" s="17" t="str">
        <f t="shared" si="4"/>
        <v/>
      </c>
      <c r="J38" s="17" t="str">
        <f>IFERROR(IF(I38="","",IF(COUNTBLANK(TABLAINV[Codigo])&gt;0,I38-M38-1,I38-M38)),0)</f>
        <v/>
      </c>
      <c r="K38" s="17">
        <f t="shared" si="8"/>
        <v>0</v>
      </c>
      <c r="L38" s="17">
        <f t="shared" si="9"/>
        <v>0</v>
      </c>
      <c r="M38" s="17">
        <f t="shared" si="7"/>
        <v>0</v>
      </c>
    </row>
    <row r="39" spans="1:13" x14ac:dyDescent="0.2">
      <c r="A39" s="19" t="str">
        <f t="shared" si="2"/>
        <v/>
      </c>
      <c r="E39" s="22"/>
      <c r="F39" s="17" t="str">
        <f t="shared" si="3"/>
        <v/>
      </c>
      <c r="G39" s="17" t="str">
        <f t="shared" si="4"/>
        <v/>
      </c>
      <c r="J39" s="17" t="str">
        <f>IFERROR(IF(I39="","",IF(COUNTBLANK(TABLAINV[Codigo])&gt;0,I39-M39-1,I39-M39)),0)</f>
        <v/>
      </c>
      <c r="K39" s="17">
        <f t="shared" si="8"/>
        <v>0</v>
      </c>
      <c r="L39" s="17">
        <f t="shared" si="9"/>
        <v>0</v>
      </c>
      <c r="M39" s="17">
        <f t="shared" ref="M39:M61" si="10">SUM(K39:L39)</f>
        <v>0</v>
      </c>
    </row>
    <row r="40" spans="1:13" x14ac:dyDescent="0.2">
      <c r="A40" s="19" t="str">
        <f t="shared" si="2"/>
        <v/>
      </c>
      <c r="E40" s="22"/>
      <c r="F40" s="17" t="str">
        <f t="shared" si="3"/>
        <v/>
      </c>
      <c r="G40" s="17" t="str">
        <f t="shared" si="4"/>
        <v/>
      </c>
      <c r="J40" s="17" t="str">
        <f>IFERROR(IF(I40="","",IF(COUNTBLANK(TABLAINV[Codigo])&gt;0,I40-M40-1,I40-M40)),0)</f>
        <v/>
      </c>
      <c r="K40" s="17">
        <f t="shared" si="8"/>
        <v>0</v>
      </c>
      <c r="L40" s="17">
        <f t="shared" si="9"/>
        <v>0</v>
      </c>
      <c r="M40" s="17">
        <f t="shared" si="10"/>
        <v>0</v>
      </c>
    </row>
    <row r="41" spans="1:13" x14ac:dyDescent="0.2">
      <c r="A41" s="19" t="str">
        <f t="shared" si="2"/>
        <v/>
      </c>
      <c r="E41" s="22"/>
      <c r="F41" s="17" t="str">
        <f t="shared" si="3"/>
        <v/>
      </c>
      <c r="G41" s="17" t="str">
        <f t="shared" si="4"/>
        <v/>
      </c>
      <c r="J41" s="17" t="str">
        <f>IFERROR(IF(I41="","",IF(COUNTBLANK(TABLAINV[Codigo])&gt;0,I41-M41-1,I41-M41)),0)</f>
        <v/>
      </c>
      <c r="K41" s="17">
        <f t="shared" si="8"/>
        <v>0</v>
      </c>
      <c r="L41" s="17">
        <f t="shared" si="9"/>
        <v>0</v>
      </c>
      <c r="M41" s="17">
        <f t="shared" si="10"/>
        <v>0</v>
      </c>
    </row>
    <row r="42" spans="1:13" x14ac:dyDescent="0.2">
      <c r="A42" s="19" t="str">
        <f t="shared" si="2"/>
        <v/>
      </c>
      <c r="E42" s="22"/>
      <c r="F42" s="17" t="str">
        <f t="shared" si="3"/>
        <v/>
      </c>
      <c r="G42" s="17" t="str">
        <f t="shared" si="4"/>
        <v/>
      </c>
      <c r="J42" s="17" t="str">
        <f>IFERROR(IF(I42="","",IF(COUNTBLANK(TABLAINV[Codigo])&gt;0,I42-M42-1,I42-M42)),0)</f>
        <v/>
      </c>
      <c r="K42" s="17">
        <f t="shared" si="8"/>
        <v>0</v>
      </c>
      <c r="L42" s="17">
        <f t="shared" si="9"/>
        <v>0</v>
      </c>
      <c r="M42" s="17">
        <f t="shared" si="10"/>
        <v>0</v>
      </c>
    </row>
    <row r="43" spans="1:13" x14ac:dyDescent="0.2">
      <c r="A43" s="19" t="str">
        <f t="shared" si="2"/>
        <v/>
      </c>
      <c r="E43" s="22"/>
      <c r="F43" s="17" t="str">
        <f t="shared" si="3"/>
        <v/>
      </c>
      <c r="G43" s="17" t="str">
        <f t="shared" si="4"/>
        <v/>
      </c>
      <c r="J43" s="17" t="str">
        <f>IFERROR(IF(I43="","",IF(COUNTBLANK(TABLAINV[Codigo])&gt;0,I43-M43-1,I43-M43)),0)</f>
        <v/>
      </c>
      <c r="K43" s="17">
        <f t="shared" si="8"/>
        <v>0</v>
      </c>
      <c r="L43" s="17">
        <f t="shared" si="9"/>
        <v>0</v>
      </c>
      <c r="M43" s="17">
        <f t="shared" si="10"/>
        <v>0</v>
      </c>
    </row>
    <row r="44" spans="1:13" x14ac:dyDescent="0.2">
      <c r="A44" s="19" t="str">
        <f t="shared" si="2"/>
        <v/>
      </c>
      <c r="E44" s="22"/>
      <c r="F44" s="17" t="str">
        <f t="shared" si="3"/>
        <v/>
      </c>
      <c r="G44" s="17" t="str">
        <f t="shared" si="4"/>
        <v/>
      </c>
      <c r="J44" s="17" t="str">
        <f>IFERROR(IF(I44="","",IF(COUNTBLANK(TABLAINV[Codigo])&gt;0,I44-M44-1,I44-M44)),0)</f>
        <v/>
      </c>
      <c r="K44" s="17">
        <f t="shared" si="8"/>
        <v>0</v>
      </c>
      <c r="L44" s="17">
        <f t="shared" si="9"/>
        <v>0</v>
      </c>
      <c r="M44" s="17">
        <f t="shared" si="10"/>
        <v>0</v>
      </c>
    </row>
    <row r="45" spans="1:13" x14ac:dyDescent="0.2">
      <c r="A45" s="19" t="str">
        <f t="shared" si="2"/>
        <v/>
      </c>
      <c r="E45" s="22"/>
      <c r="F45" s="17" t="str">
        <f t="shared" si="3"/>
        <v/>
      </c>
      <c r="G45" s="17" t="str">
        <f t="shared" si="4"/>
        <v/>
      </c>
      <c r="J45" s="17" t="str">
        <f>IFERROR(IF(I45="","",IF(COUNTBLANK(TABLAINV[Codigo])&gt;0,I45-M45-1,I45-M45)),0)</f>
        <v/>
      </c>
      <c r="K45" s="17">
        <f t="shared" si="8"/>
        <v>0</v>
      </c>
      <c r="L45" s="17">
        <f t="shared" si="9"/>
        <v>0</v>
      </c>
      <c r="M45" s="17">
        <f t="shared" si="10"/>
        <v>0</v>
      </c>
    </row>
    <row r="46" spans="1:13" x14ac:dyDescent="0.2">
      <c r="A46" s="19" t="str">
        <f t="shared" si="2"/>
        <v/>
      </c>
      <c r="E46" s="22"/>
      <c r="F46" s="17" t="str">
        <f t="shared" si="3"/>
        <v/>
      </c>
      <c r="G46" s="17" t="str">
        <f t="shared" si="4"/>
        <v/>
      </c>
      <c r="J46" s="17" t="str">
        <f>IFERROR(IF(I46="","",IF(COUNTBLANK(TABLAINV[Codigo])&gt;0,I46-M46-1,I46-M46)),0)</f>
        <v/>
      </c>
      <c r="K46" s="17">
        <f t="shared" si="8"/>
        <v>0</v>
      </c>
      <c r="L46" s="17">
        <f t="shared" si="9"/>
        <v>0</v>
      </c>
      <c r="M46" s="17">
        <f t="shared" si="10"/>
        <v>0</v>
      </c>
    </row>
    <row r="47" spans="1:13" x14ac:dyDescent="0.2">
      <c r="A47" s="19" t="str">
        <f t="shared" si="2"/>
        <v/>
      </c>
      <c r="E47" s="22"/>
      <c r="F47" s="17" t="str">
        <f t="shared" si="3"/>
        <v/>
      </c>
      <c r="G47" s="17" t="str">
        <f t="shared" si="4"/>
        <v/>
      </c>
      <c r="H47" s="18"/>
      <c r="I47" s="17"/>
      <c r="J47" s="17" t="str">
        <f>IFERROR(IF(I47="","",IF(COUNTBLANK(TABLAINV[Codigo])&gt;0,I47-M47-1,I47-M47)),0)</f>
        <v/>
      </c>
      <c r="K47" s="17">
        <f t="shared" si="8"/>
        <v>0</v>
      </c>
      <c r="L47" s="17">
        <f t="shared" si="9"/>
        <v>0</v>
      </c>
      <c r="M47" s="17">
        <f t="shared" si="10"/>
        <v>0</v>
      </c>
    </row>
    <row r="48" spans="1:13" x14ac:dyDescent="0.2">
      <c r="A48" s="19" t="str">
        <f t="shared" si="2"/>
        <v/>
      </c>
      <c r="E48" s="22"/>
      <c r="F48" s="17" t="str">
        <f t="shared" si="3"/>
        <v/>
      </c>
      <c r="G48" s="17" t="str">
        <f t="shared" si="4"/>
        <v/>
      </c>
      <c r="H48" s="18"/>
      <c r="I48" s="17"/>
      <c r="J48" s="17" t="str">
        <f>IFERROR(IF(I48="","",IF(COUNTBLANK(TABLAINV[Codigo])&gt;0,I48-M48-1,I48-M48)),0)</f>
        <v/>
      </c>
      <c r="K48" s="17">
        <f t="shared" si="8"/>
        <v>0</v>
      </c>
      <c r="L48" s="17">
        <f t="shared" si="9"/>
        <v>0</v>
      </c>
      <c r="M48" s="17">
        <f t="shared" si="10"/>
        <v>0</v>
      </c>
    </row>
    <row r="49" spans="1:13" x14ac:dyDescent="0.2">
      <c r="A49" s="19" t="str">
        <f t="shared" si="2"/>
        <v/>
      </c>
      <c r="E49" s="22"/>
      <c r="F49" s="17" t="str">
        <f t="shared" si="3"/>
        <v/>
      </c>
      <c r="G49" s="17" t="str">
        <f t="shared" si="4"/>
        <v/>
      </c>
      <c r="H49" s="18"/>
      <c r="I49" s="17"/>
      <c r="J49" s="17" t="str">
        <f>IFERROR(IF(I49="","",IF(COUNTBLANK(TABLAINV[Codigo])&gt;0,I49-M49-1,I49-M49)),0)</f>
        <v/>
      </c>
      <c r="K49" s="17">
        <f t="shared" si="8"/>
        <v>0</v>
      </c>
      <c r="L49" s="17">
        <f t="shared" si="9"/>
        <v>0</v>
      </c>
      <c r="M49" s="17">
        <f t="shared" si="10"/>
        <v>0</v>
      </c>
    </row>
    <row r="50" spans="1:13" x14ac:dyDescent="0.2">
      <c r="A50" s="19" t="str">
        <f t="shared" si="2"/>
        <v/>
      </c>
      <c r="E50" s="22"/>
      <c r="F50" s="17" t="str">
        <f t="shared" si="3"/>
        <v/>
      </c>
      <c r="G50" s="17" t="str">
        <f t="shared" si="4"/>
        <v/>
      </c>
      <c r="H50" s="18"/>
      <c r="I50" s="17"/>
      <c r="J50" s="17" t="str">
        <f>IFERROR(IF(I50="","",IF(COUNTBLANK(TABLAINV[Codigo])&gt;0,I50-M50-1,I50-M50)),0)</f>
        <v/>
      </c>
      <c r="K50" s="17">
        <f t="shared" si="8"/>
        <v>0</v>
      </c>
      <c r="L50" s="17">
        <f t="shared" si="9"/>
        <v>0</v>
      </c>
      <c r="M50" s="17">
        <f t="shared" si="10"/>
        <v>0</v>
      </c>
    </row>
    <row r="51" spans="1:13" x14ac:dyDescent="0.2">
      <c r="A51" s="19" t="str">
        <f t="shared" si="2"/>
        <v/>
      </c>
      <c r="E51" s="22"/>
      <c r="F51" s="17" t="str">
        <f t="shared" si="3"/>
        <v/>
      </c>
      <c r="G51" s="17" t="str">
        <f t="shared" si="4"/>
        <v/>
      </c>
      <c r="H51" s="18"/>
      <c r="I51" s="17"/>
      <c r="J51" s="17" t="str">
        <f>IFERROR(IF(I51="","",IF(COUNTBLANK(TABLAINV[Codigo])&gt;0,I51-M51-1,I51-M51)),0)</f>
        <v/>
      </c>
      <c r="K51" s="17">
        <f t="shared" si="8"/>
        <v>0</v>
      </c>
      <c r="L51" s="17">
        <f t="shared" si="9"/>
        <v>0</v>
      </c>
      <c r="M51" s="17">
        <f t="shared" si="10"/>
        <v>0</v>
      </c>
    </row>
    <row r="52" spans="1:13" x14ac:dyDescent="0.2">
      <c r="A52" s="19" t="str">
        <f t="shared" si="2"/>
        <v/>
      </c>
      <c r="E52" s="22"/>
      <c r="F52" s="17" t="str">
        <f t="shared" si="3"/>
        <v/>
      </c>
      <c r="G52" s="17" t="str">
        <f t="shared" si="4"/>
        <v/>
      </c>
      <c r="H52" s="18"/>
      <c r="I52" s="17"/>
      <c r="J52" s="17" t="str">
        <f>IFERROR(IF(I52="","",IF(COUNTBLANK(TABLAINV[Codigo])&gt;0,I52-M52-1,I52-M52)),0)</f>
        <v/>
      </c>
      <c r="K52" s="17">
        <f t="shared" si="8"/>
        <v>0</v>
      </c>
      <c r="L52" s="17">
        <f t="shared" si="9"/>
        <v>0</v>
      </c>
      <c r="M52" s="17">
        <f t="shared" si="10"/>
        <v>0</v>
      </c>
    </row>
    <row r="53" spans="1:13" x14ac:dyDescent="0.2">
      <c r="A53" s="19" t="str">
        <f t="shared" si="2"/>
        <v/>
      </c>
      <c r="E53" s="22"/>
      <c r="F53" s="17" t="str">
        <f t="shared" si="3"/>
        <v/>
      </c>
      <c r="G53" s="17" t="str">
        <f t="shared" si="4"/>
        <v/>
      </c>
      <c r="H53" s="18"/>
      <c r="I53" s="17"/>
      <c r="J53" s="17" t="str">
        <f>IFERROR(IF(I53="","",IF(COUNTBLANK(TABLAINV[Codigo])&gt;0,I53-M53-1,I53-M53)),0)</f>
        <v/>
      </c>
      <c r="K53" s="17">
        <f t="shared" si="8"/>
        <v>0</v>
      </c>
      <c r="L53" s="17">
        <f t="shared" si="9"/>
        <v>0</v>
      </c>
      <c r="M53" s="17">
        <f t="shared" si="10"/>
        <v>0</v>
      </c>
    </row>
    <row r="54" spans="1:13" x14ac:dyDescent="0.2">
      <c r="A54" s="19" t="str">
        <f t="shared" si="2"/>
        <v/>
      </c>
      <c r="E54" s="22"/>
      <c r="F54" s="17" t="str">
        <f t="shared" si="3"/>
        <v/>
      </c>
      <c r="G54" s="17" t="str">
        <f t="shared" si="4"/>
        <v/>
      </c>
      <c r="H54" s="18"/>
      <c r="I54" s="17"/>
      <c r="J54" s="17" t="str">
        <f>IFERROR(IF(I54="","",IF(COUNTBLANK(TABLAINV[Codigo])&gt;0,I54-M54-1,I54-M54)),0)</f>
        <v/>
      </c>
      <c r="K54" s="17">
        <f t="shared" si="8"/>
        <v>0</v>
      </c>
      <c r="L54" s="17">
        <f t="shared" si="9"/>
        <v>0</v>
      </c>
      <c r="M54" s="17">
        <f t="shared" si="10"/>
        <v>0</v>
      </c>
    </row>
    <row r="55" spans="1:13" x14ac:dyDescent="0.2">
      <c r="A55" s="19" t="str">
        <f t="shared" si="2"/>
        <v/>
      </c>
      <c r="E55" s="22"/>
      <c r="F55" s="17" t="str">
        <f t="shared" si="3"/>
        <v/>
      </c>
      <c r="G55" s="17" t="str">
        <f t="shared" si="4"/>
        <v/>
      </c>
      <c r="H55" s="18"/>
      <c r="I55" s="17"/>
      <c r="J55" s="17" t="str">
        <f>IFERROR(IF(I55="","",IF(COUNTBLANK(TABLAINV[Codigo])&gt;0,I55-M55-1,I55-M55)),0)</f>
        <v/>
      </c>
      <c r="K55" s="17">
        <f t="shared" si="8"/>
        <v>0</v>
      </c>
      <c r="L55" s="17">
        <f t="shared" si="9"/>
        <v>0</v>
      </c>
      <c r="M55" s="17">
        <f t="shared" si="10"/>
        <v>0</v>
      </c>
    </row>
    <row r="56" spans="1:13" x14ac:dyDescent="0.2">
      <c r="A56" s="19" t="str">
        <f t="shared" si="2"/>
        <v/>
      </c>
      <c r="E56" s="22"/>
      <c r="F56" s="17" t="str">
        <f t="shared" si="3"/>
        <v/>
      </c>
      <c r="G56" s="17" t="str">
        <f t="shared" si="4"/>
        <v/>
      </c>
      <c r="H56" s="18"/>
      <c r="I56" s="17"/>
      <c r="J56" s="17" t="str">
        <f>IFERROR(IF(I56="","",IF(COUNTBLANK(TABLAINV[Codigo])&gt;0,I56-M56-1,I56-M56)),0)</f>
        <v/>
      </c>
      <c r="K56" s="17">
        <f t="shared" si="8"/>
        <v>0</v>
      </c>
      <c r="L56" s="17">
        <f t="shared" si="9"/>
        <v>0</v>
      </c>
      <c r="M56" s="17">
        <f t="shared" si="10"/>
        <v>0</v>
      </c>
    </row>
    <row r="57" spans="1:13" x14ac:dyDescent="0.2">
      <c r="A57" s="19" t="str">
        <f t="shared" si="2"/>
        <v/>
      </c>
      <c r="E57" s="22"/>
      <c r="F57" s="17" t="str">
        <f t="shared" si="3"/>
        <v/>
      </c>
      <c r="G57" s="17" t="str">
        <f t="shared" si="4"/>
        <v/>
      </c>
      <c r="H57" s="18"/>
      <c r="I57" s="17"/>
      <c r="J57" s="17" t="str">
        <f>IFERROR(IF(I57="","",IF(COUNTBLANK(TABLAINV[Codigo])&gt;0,I57-M57-1,I57-M57)),0)</f>
        <v/>
      </c>
      <c r="K57" s="17">
        <f t="shared" si="8"/>
        <v>0</v>
      </c>
      <c r="L57" s="17">
        <f t="shared" si="9"/>
        <v>0</v>
      </c>
      <c r="M57" s="17">
        <f t="shared" si="10"/>
        <v>0</v>
      </c>
    </row>
    <row r="58" spans="1:13" x14ac:dyDescent="0.2">
      <c r="A58" s="19" t="str">
        <f t="shared" si="2"/>
        <v/>
      </c>
      <c r="E58" s="22"/>
      <c r="F58" s="17" t="str">
        <f t="shared" si="3"/>
        <v/>
      </c>
      <c r="G58" s="17" t="str">
        <f t="shared" si="4"/>
        <v/>
      </c>
      <c r="H58" s="18"/>
      <c r="I58" s="17"/>
      <c r="J58" s="17" t="str">
        <f>IFERROR(IF(I58="","",IF(COUNTBLANK(TABLAINV[Codigo])&gt;0,I58-M58-1,I58-M58)),0)</f>
        <v/>
      </c>
      <c r="K58" s="17">
        <f t="shared" si="8"/>
        <v>0</v>
      </c>
      <c r="L58" s="17">
        <f t="shared" si="9"/>
        <v>0</v>
      </c>
      <c r="M58" s="17">
        <f t="shared" si="10"/>
        <v>0</v>
      </c>
    </row>
    <row r="59" spans="1:13" x14ac:dyDescent="0.2">
      <c r="A59" s="19" t="str">
        <f t="shared" si="2"/>
        <v/>
      </c>
      <c r="E59" s="22"/>
      <c r="F59" s="17" t="str">
        <f t="shared" si="3"/>
        <v/>
      </c>
      <c r="G59" s="17" t="str">
        <f t="shared" si="4"/>
        <v/>
      </c>
      <c r="H59" s="18"/>
      <c r="I59" s="17"/>
      <c r="J59" s="17" t="str">
        <f>IFERROR(IF(I59="","",IF(COUNTBLANK(TABLAINV[Codigo])&gt;0,I59-M59-1,I59-M59)),0)</f>
        <v/>
      </c>
      <c r="K59" s="17">
        <f t="shared" si="8"/>
        <v>0</v>
      </c>
      <c r="L59" s="17">
        <f t="shared" si="9"/>
        <v>0</v>
      </c>
      <c r="M59" s="17">
        <f t="shared" si="10"/>
        <v>0</v>
      </c>
    </row>
    <row r="60" spans="1:13" x14ac:dyDescent="0.2">
      <c r="A60" s="19" t="str">
        <f t="shared" si="2"/>
        <v/>
      </c>
      <c r="E60" s="22"/>
      <c r="F60" s="17" t="str">
        <f t="shared" si="3"/>
        <v/>
      </c>
      <c r="G60" s="17" t="str">
        <f t="shared" si="4"/>
        <v/>
      </c>
      <c r="H60" s="18"/>
      <c r="I60" s="17"/>
      <c r="J60" s="17" t="str">
        <f>IFERROR(IF(I60="","",IF(COUNTBLANK(TABLAINV[Codigo])&gt;0,I60-M60-1,I60-M60)),0)</f>
        <v/>
      </c>
      <c r="K60" s="17">
        <f t="shared" si="8"/>
        <v>0</v>
      </c>
      <c r="L60" s="17">
        <f t="shared" si="9"/>
        <v>0</v>
      </c>
      <c r="M60" s="17">
        <f t="shared" si="10"/>
        <v>0</v>
      </c>
    </row>
    <row r="61" spans="1:13" x14ac:dyDescent="0.2">
      <c r="A61" s="19" t="str">
        <f t="shared" si="2"/>
        <v/>
      </c>
      <c r="E61" s="22"/>
      <c r="F61" s="17" t="str">
        <f t="shared" si="3"/>
        <v/>
      </c>
      <c r="G61" s="17" t="str">
        <f t="shared" si="4"/>
        <v/>
      </c>
      <c r="H61" s="18"/>
      <c r="I61" s="17"/>
      <c r="J61" s="17" t="str">
        <f>IFERROR(IF(I61="","",IF(COUNTBLANK(TABLAINV[Codigo])&gt;0,I61-M61-1,I61-M61)),0)</f>
        <v/>
      </c>
      <c r="K61" s="17">
        <f t="shared" si="8"/>
        <v>0</v>
      </c>
      <c r="L61" s="17">
        <f t="shared" si="9"/>
        <v>0</v>
      </c>
      <c r="M61" s="17">
        <f t="shared" si="10"/>
        <v>0</v>
      </c>
    </row>
  </sheetData>
  <conditionalFormatting sqref="K2:M1048576">
    <cfRule type="cellIs" dxfId="53" priority="2" operator="greaterThan">
      <formula>0</formula>
    </cfRule>
  </conditionalFormatting>
  <conditionalFormatting sqref="K39:M61">
    <cfRule type="cellIs" dxfId="52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27" customWidth="1"/>
    <col min="2" max="2" width="13.140625" style="27" bestFit="1" customWidth="1"/>
    <col min="3" max="3" width="12.5703125" style="27" customWidth="1"/>
    <col min="4" max="4" width="17.85546875" style="42" customWidth="1"/>
    <col min="5" max="5" width="7.85546875" style="27" customWidth="1"/>
    <col min="6" max="6" width="5.42578125" style="27" customWidth="1"/>
    <col min="7" max="7" width="4.28515625" style="27" customWidth="1"/>
    <col min="8" max="8" width="13.140625" style="27" customWidth="1"/>
    <col min="9" max="9" width="20.140625" style="27" customWidth="1"/>
    <col min="10" max="10" width="12" style="27" bestFit="1" customWidth="1"/>
    <col min="11" max="12" width="11.5703125" style="27" bestFit="1" customWidth="1"/>
    <col min="13" max="13" width="10.42578125" style="27" bestFit="1" customWidth="1"/>
    <col min="14" max="16384" width="11.42578125" style="27"/>
  </cols>
  <sheetData>
    <row r="1" spans="1:13" ht="28.5" customHeight="1" x14ac:dyDescent="0.2">
      <c r="A1" s="24" t="s">
        <v>50</v>
      </c>
      <c r="B1" s="31" t="s">
        <v>8</v>
      </c>
      <c r="C1" s="31" t="s">
        <v>22</v>
      </c>
      <c r="D1" s="24" t="s">
        <v>59</v>
      </c>
      <c r="E1" s="30"/>
      <c r="F1" s="25" t="s">
        <v>52</v>
      </c>
      <c r="G1" s="25" t="s">
        <v>53</v>
      </c>
      <c r="H1" s="16" t="s">
        <v>8</v>
      </c>
      <c r="I1" s="82" t="s">
        <v>60</v>
      </c>
      <c r="J1" s="25" t="s">
        <v>61</v>
      </c>
      <c r="K1" s="25" t="s">
        <v>47</v>
      </c>
      <c r="L1" s="25" t="s">
        <v>48</v>
      </c>
      <c r="M1" s="25" t="s">
        <v>54</v>
      </c>
    </row>
    <row r="2" spans="1:13" x14ac:dyDescent="0.2">
      <c r="A2" s="27" t="str">
        <f>B2&amp;C2</f>
        <v>MRC01CUADRADO</v>
      </c>
      <c r="B2" t="s">
        <v>100</v>
      </c>
      <c r="C2" t="s">
        <v>39</v>
      </c>
      <c r="D2">
        <v>0</v>
      </c>
      <c r="E2" s="30"/>
      <c r="F2" s="28" t="str">
        <f>IF(OR(H2="",H2="Total general"),"",H2&amp;$L$1)</f>
        <v>MRC01SOBRANTE</v>
      </c>
      <c r="G2" s="28" t="str">
        <f>IF(OR(H2="",H2="Total general"),"",H2&amp;$K$1)</f>
        <v>MRC01FALTANTE</v>
      </c>
      <c r="H2" t="s">
        <v>100</v>
      </c>
      <c r="I2">
        <v>0</v>
      </c>
      <c r="J2" s="41">
        <f t="shared" ref="J2:J61" si="0">IF(L2&gt;0,I2+L2,I2)</f>
        <v>0</v>
      </c>
      <c r="K2" s="41">
        <f t="shared" ref="K2:K61" si="1">IFERROR(VLOOKUP(G2,A:D,4,0),0)</f>
        <v>0</v>
      </c>
      <c r="L2" s="41">
        <f t="shared" ref="L2:L61" si="2">IFERROR(VLOOKUP(F2,A:D,4,0),0)</f>
        <v>0</v>
      </c>
      <c r="M2" s="41">
        <f>SUM(ABS(K2),L2)</f>
        <v>0</v>
      </c>
    </row>
    <row r="3" spans="1:13" x14ac:dyDescent="0.2">
      <c r="A3" s="27" t="str">
        <f t="shared" ref="A3:A61" si="3">B3&amp;C3</f>
        <v>Total general</v>
      </c>
      <c r="B3" t="s">
        <v>4</v>
      </c>
      <c r="C3"/>
      <c r="D3">
        <v>0</v>
      </c>
      <c r="E3" s="30"/>
      <c r="F3" s="28" t="str">
        <f t="shared" ref="F3:F61" si="4">IF(OR(H3="",H3="Total general"),"",H3&amp;$L$1)</f>
        <v/>
      </c>
      <c r="G3" s="28" t="str">
        <f t="shared" ref="G3:G61" si="5">IF(OR(H3="",H3="Total general"),"",H3&amp;$K$1)</f>
        <v/>
      </c>
      <c r="H3" t="s">
        <v>4</v>
      </c>
      <c r="I3">
        <v>0</v>
      </c>
      <c r="J3" s="41">
        <f t="shared" si="0"/>
        <v>0</v>
      </c>
      <c r="K3" s="41">
        <f t="shared" si="1"/>
        <v>0</v>
      </c>
      <c r="L3" s="41">
        <f t="shared" si="2"/>
        <v>0</v>
      </c>
      <c r="M3" s="41">
        <f t="shared" ref="M3:M37" si="6">SUM(K3:L3)</f>
        <v>0</v>
      </c>
    </row>
    <row r="4" spans="1:13" x14ac:dyDescent="0.2">
      <c r="A4" s="27" t="str">
        <f t="shared" si="3"/>
        <v/>
      </c>
      <c r="B4"/>
      <c r="C4"/>
      <c r="D4"/>
      <c r="E4" s="30"/>
      <c r="F4" s="28" t="str">
        <f t="shared" si="4"/>
        <v/>
      </c>
      <c r="G4" s="28" t="str">
        <f t="shared" si="5"/>
        <v/>
      </c>
      <c r="H4"/>
      <c r="I4"/>
      <c r="J4" s="41">
        <f t="shared" si="0"/>
        <v>0</v>
      </c>
      <c r="K4" s="41">
        <f t="shared" si="1"/>
        <v>0</v>
      </c>
      <c r="L4" s="41">
        <f t="shared" si="2"/>
        <v>0</v>
      </c>
      <c r="M4" s="41">
        <f t="shared" si="6"/>
        <v>0</v>
      </c>
    </row>
    <row r="5" spans="1:13" x14ac:dyDescent="0.2">
      <c r="A5" s="27" t="str">
        <f t="shared" si="3"/>
        <v/>
      </c>
      <c r="B5"/>
      <c r="C5"/>
      <c r="D5"/>
      <c r="E5" s="30"/>
      <c r="F5" s="28" t="str">
        <f t="shared" si="4"/>
        <v/>
      </c>
      <c r="G5" s="28" t="str">
        <f t="shared" si="5"/>
        <v/>
      </c>
      <c r="H5"/>
      <c r="I5"/>
      <c r="J5" s="41">
        <f t="shared" si="0"/>
        <v>0</v>
      </c>
      <c r="K5" s="41">
        <f t="shared" si="1"/>
        <v>0</v>
      </c>
      <c r="L5" s="41">
        <f t="shared" si="2"/>
        <v>0</v>
      </c>
      <c r="M5" s="41">
        <f t="shared" si="6"/>
        <v>0</v>
      </c>
    </row>
    <row r="6" spans="1:13" x14ac:dyDescent="0.2">
      <c r="A6" s="27" t="str">
        <f t="shared" si="3"/>
        <v/>
      </c>
      <c r="B6"/>
      <c r="C6"/>
      <c r="D6"/>
      <c r="E6" s="30"/>
      <c r="F6" s="28" t="str">
        <f t="shared" si="4"/>
        <v/>
      </c>
      <c r="G6" s="28" t="str">
        <f t="shared" si="5"/>
        <v/>
      </c>
      <c r="H6"/>
      <c r="I6"/>
      <c r="J6" s="41">
        <f t="shared" si="0"/>
        <v>0</v>
      </c>
      <c r="K6" s="41">
        <f t="shared" si="1"/>
        <v>0</v>
      </c>
      <c r="L6" s="41">
        <f t="shared" si="2"/>
        <v>0</v>
      </c>
      <c r="M6" s="41">
        <f t="shared" si="6"/>
        <v>0</v>
      </c>
    </row>
    <row r="7" spans="1:13" x14ac:dyDescent="0.2">
      <c r="A7" s="27" t="str">
        <f t="shared" si="3"/>
        <v/>
      </c>
      <c r="B7"/>
      <c r="C7"/>
      <c r="D7"/>
      <c r="E7" s="30"/>
      <c r="F7" s="28" t="str">
        <f t="shared" si="4"/>
        <v/>
      </c>
      <c r="G7" s="28" t="str">
        <f t="shared" si="5"/>
        <v/>
      </c>
      <c r="H7"/>
      <c r="I7"/>
      <c r="J7" s="41">
        <f t="shared" si="0"/>
        <v>0</v>
      </c>
      <c r="K7" s="41">
        <f t="shared" si="1"/>
        <v>0</v>
      </c>
      <c r="L7" s="41">
        <f t="shared" si="2"/>
        <v>0</v>
      </c>
      <c r="M7" s="41">
        <f t="shared" si="6"/>
        <v>0</v>
      </c>
    </row>
    <row r="8" spans="1:13" x14ac:dyDescent="0.2">
      <c r="A8" s="27" t="str">
        <f t="shared" si="3"/>
        <v/>
      </c>
      <c r="B8"/>
      <c r="C8"/>
      <c r="D8"/>
      <c r="E8" s="30"/>
      <c r="F8" s="28" t="str">
        <f t="shared" si="4"/>
        <v/>
      </c>
      <c r="G8" s="28" t="str">
        <f t="shared" si="5"/>
        <v/>
      </c>
      <c r="H8"/>
      <c r="I8"/>
      <c r="J8" s="41">
        <f t="shared" si="0"/>
        <v>0</v>
      </c>
      <c r="K8" s="41">
        <f t="shared" si="1"/>
        <v>0</v>
      </c>
      <c r="L8" s="41">
        <f t="shared" si="2"/>
        <v>0</v>
      </c>
      <c r="M8" s="41">
        <f t="shared" si="6"/>
        <v>0</v>
      </c>
    </row>
    <row r="9" spans="1:13" x14ac:dyDescent="0.2">
      <c r="A9" s="27" t="str">
        <f t="shared" si="3"/>
        <v/>
      </c>
      <c r="B9"/>
      <c r="C9"/>
      <c r="D9"/>
      <c r="E9" s="30"/>
      <c r="F9" s="28" t="str">
        <f t="shared" si="4"/>
        <v/>
      </c>
      <c r="G9" s="28" t="str">
        <f t="shared" si="5"/>
        <v/>
      </c>
      <c r="H9"/>
      <c r="I9"/>
      <c r="J9" s="41">
        <f t="shared" si="0"/>
        <v>0</v>
      </c>
      <c r="K9" s="41">
        <f t="shared" si="1"/>
        <v>0</v>
      </c>
      <c r="L9" s="41">
        <f t="shared" si="2"/>
        <v>0</v>
      </c>
      <c r="M9" s="41">
        <f t="shared" si="6"/>
        <v>0</v>
      </c>
    </row>
    <row r="10" spans="1:13" x14ac:dyDescent="0.2">
      <c r="A10" s="27" t="str">
        <f t="shared" si="3"/>
        <v/>
      </c>
      <c r="B10"/>
      <c r="C10"/>
      <c r="D10"/>
      <c r="E10" s="30"/>
      <c r="F10" s="28" t="str">
        <f t="shared" si="4"/>
        <v/>
      </c>
      <c r="G10" s="28" t="str">
        <f t="shared" si="5"/>
        <v/>
      </c>
      <c r="H10"/>
      <c r="I10"/>
      <c r="J10" s="41">
        <f t="shared" si="0"/>
        <v>0</v>
      </c>
      <c r="K10" s="41">
        <f t="shared" si="1"/>
        <v>0</v>
      </c>
      <c r="L10" s="41">
        <f t="shared" si="2"/>
        <v>0</v>
      </c>
      <c r="M10" s="41">
        <f t="shared" si="6"/>
        <v>0</v>
      </c>
    </row>
    <row r="11" spans="1:13" x14ac:dyDescent="0.2">
      <c r="A11" s="27" t="str">
        <f t="shared" si="3"/>
        <v/>
      </c>
      <c r="B11"/>
      <c r="C11"/>
      <c r="D11"/>
      <c r="E11" s="30"/>
      <c r="F11" s="28" t="str">
        <f t="shared" si="4"/>
        <v/>
      </c>
      <c r="G11" s="28" t="str">
        <f t="shared" si="5"/>
        <v/>
      </c>
      <c r="H11"/>
      <c r="I11"/>
      <c r="J11" s="41">
        <f t="shared" si="0"/>
        <v>0</v>
      </c>
      <c r="K11" s="41">
        <f t="shared" si="1"/>
        <v>0</v>
      </c>
      <c r="L11" s="41">
        <f t="shared" si="2"/>
        <v>0</v>
      </c>
      <c r="M11" s="41">
        <f t="shared" si="6"/>
        <v>0</v>
      </c>
    </row>
    <row r="12" spans="1:13" x14ac:dyDescent="0.2">
      <c r="A12" s="27" t="str">
        <f t="shared" si="3"/>
        <v/>
      </c>
      <c r="B12"/>
      <c r="C12"/>
      <c r="D12"/>
      <c r="E12" s="30"/>
      <c r="F12" s="28" t="str">
        <f t="shared" si="4"/>
        <v/>
      </c>
      <c r="G12" s="28" t="str">
        <f t="shared" si="5"/>
        <v/>
      </c>
      <c r="H12"/>
      <c r="I12"/>
      <c r="J12" s="41">
        <f t="shared" si="0"/>
        <v>0</v>
      </c>
      <c r="K12" s="41">
        <f t="shared" si="1"/>
        <v>0</v>
      </c>
      <c r="L12" s="41">
        <f t="shared" si="2"/>
        <v>0</v>
      </c>
      <c r="M12" s="41">
        <f t="shared" si="6"/>
        <v>0</v>
      </c>
    </row>
    <row r="13" spans="1:13" x14ac:dyDescent="0.2">
      <c r="A13" s="27" t="str">
        <f t="shared" si="3"/>
        <v/>
      </c>
      <c r="B13"/>
      <c r="C13"/>
      <c r="D13"/>
      <c r="E13" s="30"/>
      <c r="F13" s="28" t="str">
        <f t="shared" si="4"/>
        <v/>
      </c>
      <c r="G13" s="28" t="str">
        <f t="shared" si="5"/>
        <v/>
      </c>
      <c r="H13"/>
      <c r="I13"/>
      <c r="J13" s="41">
        <f t="shared" si="0"/>
        <v>0</v>
      </c>
      <c r="K13" s="41">
        <f t="shared" si="1"/>
        <v>0</v>
      </c>
      <c r="L13" s="41">
        <f t="shared" si="2"/>
        <v>0</v>
      </c>
      <c r="M13" s="41">
        <f t="shared" si="6"/>
        <v>0</v>
      </c>
    </row>
    <row r="14" spans="1:13" x14ac:dyDescent="0.2">
      <c r="A14" s="27" t="str">
        <f t="shared" si="3"/>
        <v/>
      </c>
      <c r="B14"/>
      <c r="C14"/>
      <c r="D14"/>
      <c r="E14" s="30"/>
      <c r="F14" s="28" t="str">
        <f t="shared" si="4"/>
        <v/>
      </c>
      <c r="G14" s="28" t="str">
        <f t="shared" si="5"/>
        <v/>
      </c>
      <c r="H14"/>
      <c r="I14"/>
      <c r="J14" s="41">
        <f t="shared" si="0"/>
        <v>0</v>
      </c>
      <c r="K14" s="41">
        <f t="shared" si="1"/>
        <v>0</v>
      </c>
      <c r="L14" s="41">
        <f t="shared" si="2"/>
        <v>0</v>
      </c>
      <c r="M14" s="41">
        <f t="shared" si="6"/>
        <v>0</v>
      </c>
    </row>
    <row r="15" spans="1:13" x14ac:dyDescent="0.2">
      <c r="A15" s="27" t="str">
        <f t="shared" si="3"/>
        <v/>
      </c>
      <c r="B15"/>
      <c r="C15"/>
      <c r="D15"/>
      <c r="E15" s="30"/>
      <c r="F15" s="28" t="str">
        <f t="shared" si="4"/>
        <v/>
      </c>
      <c r="G15" s="28" t="str">
        <f t="shared" si="5"/>
        <v/>
      </c>
      <c r="H15"/>
      <c r="I15"/>
      <c r="J15" s="41">
        <f t="shared" si="0"/>
        <v>0</v>
      </c>
      <c r="K15" s="41">
        <f t="shared" si="1"/>
        <v>0</v>
      </c>
      <c r="L15" s="41">
        <f t="shared" si="2"/>
        <v>0</v>
      </c>
      <c r="M15" s="41">
        <f t="shared" si="6"/>
        <v>0</v>
      </c>
    </row>
    <row r="16" spans="1:13" x14ac:dyDescent="0.2">
      <c r="A16" s="27" t="str">
        <f t="shared" si="3"/>
        <v/>
      </c>
      <c r="B16"/>
      <c r="C16"/>
      <c r="D16"/>
      <c r="E16" s="30"/>
      <c r="F16" s="28" t="str">
        <f t="shared" si="4"/>
        <v/>
      </c>
      <c r="G16" s="28" t="str">
        <f t="shared" si="5"/>
        <v/>
      </c>
      <c r="H16"/>
      <c r="I16"/>
      <c r="J16" s="41">
        <f t="shared" si="0"/>
        <v>0</v>
      </c>
      <c r="K16" s="41">
        <f t="shared" si="1"/>
        <v>0</v>
      </c>
      <c r="L16" s="41">
        <f t="shared" si="2"/>
        <v>0</v>
      </c>
      <c r="M16" s="41">
        <f t="shared" si="6"/>
        <v>0</v>
      </c>
    </row>
    <row r="17" spans="1:17" x14ac:dyDescent="0.2">
      <c r="A17" s="27" t="str">
        <f t="shared" si="3"/>
        <v/>
      </c>
      <c r="B17"/>
      <c r="C17"/>
      <c r="D17"/>
      <c r="E17" s="30"/>
      <c r="F17" s="28" t="str">
        <f t="shared" si="4"/>
        <v/>
      </c>
      <c r="G17" s="28" t="str">
        <f t="shared" si="5"/>
        <v/>
      </c>
      <c r="H17"/>
      <c r="I17"/>
      <c r="J17" s="41">
        <f t="shared" si="0"/>
        <v>0</v>
      </c>
      <c r="K17" s="41">
        <f t="shared" si="1"/>
        <v>0</v>
      </c>
      <c r="L17" s="41">
        <f t="shared" si="2"/>
        <v>0</v>
      </c>
      <c r="M17" s="41">
        <f t="shared" si="6"/>
        <v>0</v>
      </c>
    </row>
    <row r="18" spans="1:17" x14ac:dyDescent="0.2">
      <c r="A18" s="27" t="str">
        <f t="shared" si="3"/>
        <v/>
      </c>
      <c r="B18"/>
      <c r="C18"/>
      <c r="D18"/>
      <c r="E18" s="30"/>
      <c r="F18" s="28" t="str">
        <f t="shared" si="4"/>
        <v/>
      </c>
      <c r="G18" s="28" t="str">
        <f t="shared" si="5"/>
        <v/>
      </c>
      <c r="H18"/>
      <c r="I18"/>
      <c r="J18" s="41">
        <f t="shared" si="0"/>
        <v>0</v>
      </c>
      <c r="K18" s="41">
        <f t="shared" si="1"/>
        <v>0</v>
      </c>
      <c r="L18" s="41">
        <f t="shared" si="2"/>
        <v>0</v>
      </c>
      <c r="M18" s="41">
        <f t="shared" si="6"/>
        <v>0</v>
      </c>
    </row>
    <row r="19" spans="1:17" x14ac:dyDescent="0.2">
      <c r="A19" s="27" t="str">
        <f t="shared" si="3"/>
        <v/>
      </c>
      <c r="B19"/>
      <c r="C19"/>
      <c r="D19"/>
      <c r="E19" s="30"/>
      <c r="F19" s="28" t="str">
        <f t="shared" si="4"/>
        <v/>
      </c>
      <c r="G19" s="28" t="str">
        <f t="shared" si="5"/>
        <v/>
      </c>
      <c r="H19"/>
      <c r="I19"/>
      <c r="J19" s="41">
        <f t="shared" si="0"/>
        <v>0</v>
      </c>
      <c r="K19" s="41">
        <f t="shared" si="1"/>
        <v>0</v>
      </c>
      <c r="L19" s="41">
        <f t="shared" si="2"/>
        <v>0</v>
      </c>
      <c r="M19" s="41">
        <f t="shared" si="6"/>
        <v>0</v>
      </c>
    </row>
    <row r="20" spans="1:17" x14ac:dyDescent="0.2">
      <c r="A20" s="27" t="str">
        <f t="shared" si="3"/>
        <v/>
      </c>
      <c r="B20"/>
      <c r="C20"/>
      <c r="D20"/>
      <c r="E20" s="30"/>
      <c r="F20" s="28" t="str">
        <f t="shared" si="4"/>
        <v/>
      </c>
      <c r="G20" s="28" t="str">
        <f t="shared" si="5"/>
        <v/>
      </c>
      <c r="H20"/>
      <c r="I20"/>
      <c r="J20" s="41">
        <f t="shared" si="0"/>
        <v>0</v>
      </c>
      <c r="K20" s="41">
        <f t="shared" si="1"/>
        <v>0</v>
      </c>
      <c r="L20" s="41">
        <f t="shared" si="2"/>
        <v>0</v>
      </c>
      <c r="M20" s="41">
        <f t="shared" si="6"/>
        <v>0</v>
      </c>
      <c r="P20"/>
      <c r="Q20"/>
    </row>
    <row r="21" spans="1:17" x14ac:dyDescent="0.2">
      <c r="A21" s="27" t="str">
        <f t="shared" si="3"/>
        <v/>
      </c>
      <c r="B21"/>
      <c r="C21"/>
      <c r="D21"/>
      <c r="E21" s="30"/>
      <c r="F21" s="28" t="str">
        <f t="shared" si="4"/>
        <v/>
      </c>
      <c r="G21" s="28" t="str">
        <f t="shared" si="5"/>
        <v/>
      </c>
      <c r="H21"/>
      <c r="I21"/>
      <c r="J21" s="41">
        <f t="shared" si="0"/>
        <v>0</v>
      </c>
      <c r="K21" s="41">
        <f t="shared" si="1"/>
        <v>0</v>
      </c>
      <c r="L21" s="41">
        <f t="shared" si="2"/>
        <v>0</v>
      </c>
      <c r="M21" s="41">
        <f t="shared" si="6"/>
        <v>0</v>
      </c>
      <c r="P21"/>
      <c r="Q21"/>
    </row>
    <row r="22" spans="1:17" x14ac:dyDescent="0.2">
      <c r="A22" s="27" t="str">
        <f t="shared" si="3"/>
        <v/>
      </c>
      <c r="B22"/>
      <c r="C22"/>
      <c r="D22"/>
      <c r="E22" s="30"/>
      <c r="F22" s="28" t="str">
        <f t="shared" si="4"/>
        <v/>
      </c>
      <c r="G22" s="28" t="str">
        <f t="shared" si="5"/>
        <v/>
      </c>
      <c r="H22"/>
      <c r="I22"/>
      <c r="J22" s="41">
        <f t="shared" si="0"/>
        <v>0</v>
      </c>
      <c r="K22" s="41">
        <f t="shared" si="1"/>
        <v>0</v>
      </c>
      <c r="L22" s="41">
        <f t="shared" si="2"/>
        <v>0</v>
      </c>
      <c r="M22" s="41">
        <f t="shared" si="6"/>
        <v>0</v>
      </c>
      <c r="P22"/>
      <c r="Q22"/>
    </row>
    <row r="23" spans="1:17" x14ac:dyDescent="0.2">
      <c r="A23" s="27" t="str">
        <f t="shared" si="3"/>
        <v/>
      </c>
      <c r="B23"/>
      <c r="C23"/>
      <c r="D23"/>
      <c r="E23" s="30"/>
      <c r="F23" s="28" t="str">
        <f t="shared" si="4"/>
        <v/>
      </c>
      <c r="G23" s="28" t="str">
        <f t="shared" si="5"/>
        <v/>
      </c>
      <c r="H23"/>
      <c r="I23"/>
      <c r="J23" s="41">
        <f t="shared" si="0"/>
        <v>0</v>
      </c>
      <c r="K23" s="41">
        <f t="shared" si="1"/>
        <v>0</v>
      </c>
      <c r="L23" s="41">
        <f t="shared" si="2"/>
        <v>0</v>
      </c>
      <c r="M23" s="41">
        <f t="shared" si="6"/>
        <v>0</v>
      </c>
      <c r="P23"/>
      <c r="Q23"/>
    </row>
    <row r="24" spans="1:17" x14ac:dyDescent="0.2">
      <c r="A24" s="27" t="str">
        <f t="shared" si="3"/>
        <v/>
      </c>
      <c r="B24"/>
      <c r="C24"/>
      <c r="D24"/>
      <c r="E24" s="30"/>
      <c r="F24" s="28" t="str">
        <f t="shared" si="4"/>
        <v/>
      </c>
      <c r="G24" s="28" t="str">
        <f t="shared" si="5"/>
        <v/>
      </c>
      <c r="H24"/>
      <c r="I24"/>
      <c r="J24" s="41">
        <f t="shared" si="0"/>
        <v>0</v>
      </c>
      <c r="K24" s="41">
        <f t="shared" si="1"/>
        <v>0</v>
      </c>
      <c r="L24" s="41">
        <f t="shared" si="2"/>
        <v>0</v>
      </c>
      <c r="M24" s="41">
        <f t="shared" si="6"/>
        <v>0</v>
      </c>
      <c r="P24"/>
      <c r="Q24"/>
    </row>
    <row r="25" spans="1:17" x14ac:dyDescent="0.2">
      <c r="A25" s="27" t="str">
        <f t="shared" si="3"/>
        <v/>
      </c>
      <c r="B25"/>
      <c r="C25"/>
      <c r="D25"/>
      <c r="E25" s="30"/>
      <c r="F25" s="28" t="str">
        <f t="shared" si="4"/>
        <v/>
      </c>
      <c r="G25" s="28" t="str">
        <f t="shared" si="5"/>
        <v/>
      </c>
      <c r="H25"/>
      <c r="I25"/>
      <c r="J25" s="41">
        <f t="shared" si="0"/>
        <v>0</v>
      </c>
      <c r="K25" s="41">
        <f t="shared" si="1"/>
        <v>0</v>
      </c>
      <c r="L25" s="41">
        <f t="shared" si="2"/>
        <v>0</v>
      </c>
      <c r="M25" s="41">
        <f t="shared" si="6"/>
        <v>0</v>
      </c>
      <c r="P25"/>
      <c r="Q25"/>
    </row>
    <row r="26" spans="1:17" x14ac:dyDescent="0.2">
      <c r="A26" s="27" t="str">
        <f t="shared" si="3"/>
        <v/>
      </c>
      <c r="B26"/>
      <c r="C26"/>
      <c r="D26"/>
      <c r="E26" s="30"/>
      <c r="F26" s="28" t="str">
        <f t="shared" si="4"/>
        <v/>
      </c>
      <c r="G26" s="28" t="str">
        <f t="shared" si="5"/>
        <v/>
      </c>
      <c r="H26"/>
      <c r="I26"/>
      <c r="J26" s="41">
        <f t="shared" si="0"/>
        <v>0</v>
      </c>
      <c r="K26" s="41">
        <f t="shared" si="1"/>
        <v>0</v>
      </c>
      <c r="L26" s="41">
        <f t="shared" si="2"/>
        <v>0</v>
      </c>
      <c r="M26" s="41">
        <f t="shared" si="6"/>
        <v>0</v>
      </c>
      <c r="P26"/>
      <c r="Q26"/>
    </row>
    <row r="27" spans="1:17" x14ac:dyDescent="0.2">
      <c r="A27" s="27" t="str">
        <f t="shared" si="3"/>
        <v/>
      </c>
      <c r="B27"/>
      <c r="C27"/>
      <c r="D27"/>
      <c r="E27" s="30"/>
      <c r="F27" s="28" t="str">
        <f t="shared" si="4"/>
        <v/>
      </c>
      <c r="G27" s="28" t="str">
        <f t="shared" si="5"/>
        <v/>
      </c>
      <c r="H27"/>
      <c r="I27"/>
      <c r="J27" s="41">
        <f t="shared" si="0"/>
        <v>0</v>
      </c>
      <c r="K27" s="41">
        <f t="shared" si="1"/>
        <v>0</v>
      </c>
      <c r="L27" s="41">
        <f t="shared" si="2"/>
        <v>0</v>
      </c>
      <c r="M27" s="41">
        <f t="shared" si="6"/>
        <v>0</v>
      </c>
      <c r="P27"/>
      <c r="Q27"/>
    </row>
    <row r="28" spans="1:17" x14ac:dyDescent="0.2">
      <c r="A28" s="27" t="str">
        <f t="shared" si="3"/>
        <v/>
      </c>
      <c r="B28"/>
      <c r="C28"/>
      <c r="D28"/>
      <c r="E28" s="30"/>
      <c r="F28" s="28" t="str">
        <f t="shared" si="4"/>
        <v/>
      </c>
      <c r="G28" s="28" t="str">
        <f t="shared" si="5"/>
        <v/>
      </c>
      <c r="H28"/>
      <c r="I28"/>
      <c r="J28" s="41">
        <f t="shared" si="0"/>
        <v>0</v>
      </c>
      <c r="K28" s="41">
        <f t="shared" si="1"/>
        <v>0</v>
      </c>
      <c r="L28" s="41">
        <f t="shared" si="2"/>
        <v>0</v>
      </c>
      <c r="M28" s="41">
        <f t="shared" si="6"/>
        <v>0</v>
      </c>
      <c r="P28"/>
      <c r="Q28"/>
    </row>
    <row r="29" spans="1:17" x14ac:dyDescent="0.2">
      <c r="A29" s="27" t="str">
        <f t="shared" si="3"/>
        <v/>
      </c>
      <c r="B29"/>
      <c r="C29"/>
      <c r="D29"/>
      <c r="E29" s="30"/>
      <c r="F29" s="28" t="str">
        <f t="shared" si="4"/>
        <v/>
      </c>
      <c r="G29" s="28" t="str">
        <f t="shared" si="5"/>
        <v/>
      </c>
      <c r="H29"/>
      <c r="I29"/>
      <c r="J29" s="41">
        <f t="shared" si="0"/>
        <v>0</v>
      </c>
      <c r="K29" s="41">
        <f t="shared" si="1"/>
        <v>0</v>
      </c>
      <c r="L29" s="41">
        <f t="shared" si="2"/>
        <v>0</v>
      </c>
      <c r="M29" s="41">
        <f t="shared" si="6"/>
        <v>0</v>
      </c>
      <c r="P29"/>
      <c r="Q29"/>
    </row>
    <row r="30" spans="1:17" x14ac:dyDescent="0.2">
      <c r="A30" s="27" t="str">
        <f t="shared" si="3"/>
        <v/>
      </c>
      <c r="B30"/>
      <c r="C30"/>
      <c r="D30"/>
      <c r="E30" s="30"/>
      <c r="F30" s="28" t="str">
        <f t="shared" si="4"/>
        <v/>
      </c>
      <c r="G30" s="28" t="str">
        <f t="shared" si="5"/>
        <v/>
      </c>
      <c r="H30"/>
      <c r="I30"/>
      <c r="J30" s="41">
        <f t="shared" si="0"/>
        <v>0</v>
      </c>
      <c r="K30" s="41">
        <f t="shared" si="1"/>
        <v>0</v>
      </c>
      <c r="L30" s="41">
        <f t="shared" si="2"/>
        <v>0</v>
      </c>
      <c r="M30" s="41">
        <f t="shared" si="6"/>
        <v>0</v>
      </c>
      <c r="P30"/>
      <c r="Q30"/>
    </row>
    <row r="31" spans="1:17" x14ac:dyDescent="0.2">
      <c r="A31" s="27" t="str">
        <f t="shared" si="3"/>
        <v/>
      </c>
      <c r="B31"/>
      <c r="C31"/>
      <c r="D31"/>
      <c r="E31" s="30"/>
      <c r="F31" s="28" t="str">
        <f t="shared" si="4"/>
        <v/>
      </c>
      <c r="G31" s="28" t="str">
        <f t="shared" si="5"/>
        <v/>
      </c>
      <c r="H31"/>
      <c r="I31"/>
      <c r="J31" s="41">
        <f t="shared" si="0"/>
        <v>0</v>
      </c>
      <c r="K31" s="41">
        <f t="shared" si="1"/>
        <v>0</v>
      </c>
      <c r="L31" s="41">
        <f t="shared" si="2"/>
        <v>0</v>
      </c>
      <c r="M31" s="41">
        <f t="shared" si="6"/>
        <v>0</v>
      </c>
      <c r="P31"/>
      <c r="Q31"/>
    </row>
    <row r="32" spans="1:17" x14ac:dyDescent="0.2">
      <c r="A32" s="27" t="str">
        <f t="shared" si="3"/>
        <v/>
      </c>
      <c r="B32"/>
      <c r="C32"/>
      <c r="D32"/>
      <c r="E32" s="30"/>
      <c r="F32" s="28" t="str">
        <f t="shared" si="4"/>
        <v/>
      </c>
      <c r="G32" s="28" t="str">
        <f t="shared" si="5"/>
        <v/>
      </c>
      <c r="H32"/>
      <c r="I32"/>
      <c r="J32" s="41">
        <f t="shared" si="0"/>
        <v>0</v>
      </c>
      <c r="K32" s="41">
        <f t="shared" si="1"/>
        <v>0</v>
      </c>
      <c r="L32" s="41">
        <f t="shared" si="2"/>
        <v>0</v>
      </c>
      <c r="M32" s="41">
        <f t="shared" si="6"/>
        <v>0</v>
      </c>
      <c r="P32"/>
      <c r="Q32"/>
    </row>
    <row r="33" spans="1:17" x14ac:dyDescent="0.2">
      <c r="A33" s="27" t="str">
        <f t="shared" si="3"/>
        <v/>
      </c>
      <c r="B33"/>
      <c r="C33"/>
      <c r="D33"/>
      <c r="E33" s="30"/>
      <c r="F33" s="28" t="str">
        <f t="shared" si="4"/>
        <v/>
      </c>
      <c r="G33" s="28" t="str">
        <f t="shared" si="5"/>
        <v/>
      </c>
      <c r="H33"/>
      <c r="I33"/>
      <c r="J33" s="41">
        <f t="shared" si="0"/>
        <v>0</v>
      </c>
      <c r="K33" s="41">
        <f t="shared" si="1"/>
        <v>0</v>
      </c>
      <c r="L33" s="41">
        <f t="shared" si="2"/>
        <v>0</v>
      </c>
      <c r="M33" s="41">
        <f t="shared" si="6"/>
        <v>0</v>
      </c>
      <c r="P33"/>
      <c r="Q33"/>
    </row>
    <row r="34" spans="1:17" x14ac:dyDescent="0.2">
      <c r="A34" s="27" t="str">
        <f t="shared" si="3"/>
        <v/>
      </c>
      <c r="B34"/>
      <c r="C34"/>
      <c r="D34"/>
      <c r="E34" s="30"/>
      <c r="F34" s="28" t="str">
        <f t="shared" si="4"/>
        <v/>
      </c>
      <c r="G34" s="28" t="str">
        <f t="shared" si="5"/>
        <v/>
      </c>
      <c r="H34"/>
      <c r="I34"/>
      <c r="J34" s="41">
        <f t="shared" si="0"/>
        <v>0</v>
      </c>
      <c r="K34" s="41">
        <f t="shared" si="1"/>
        <v>0</v>
      </c>
      <c r="L34" s="41">
        <f t="shared" si="2"/>
        <v>0</v>
      </c>
      <c r="M34" s="41">
        <f t="shared" si="6"/>
        <v>0</v>
      </c>
      <c r="P34"/>
      <c r="Q34"/>
    </row>
    <row r="35" spans="1:17" x14ac:dyDescent="0.2">
      <c r="A35" s="27" t="str">
        <f t="shared" si="3"/>
        <v/>
      </c>
      <c r="B35"/>
      <c r="C35"/>
      <c r="D35"/>
      <c r="E35" s="30"/>
      <c r="F35" s="28" t="str">
        <f t="shared" si="4"/>
        <v/>
      </c>
      <c r="G35" s="28" t="str">
        <f t="shared" si="5"/>
        <v/>
      </c>
      <c r="H35"/>
      <c r="I35"/>
      <c r="J35" s="41">
        <f t="shared" si="0"/>
        <v>0</v>
      </c>
      <c r="K35" s="41">
        <f t="shared" si="1"/>
        <v>0</v>
      </c>
      <c r="L35" s="41">
        <f t="shared" si="2"/>
        <v>0</v>
      </c>
      <c r="M35" s="41">
        <f t="shared" si="6"/>
        <v>0</v>
      </c>
      <c r="P35"/>
      <c r="Q35"/>
    </row>
    <row r="36" spans="1:17" x14ac:dyDescent="0.2">
      <c r="A36" s="27" t="str">
        <f t="shared" si="3"/>
        <v/>
      </c>
      <c r="B36"/>
      <c r="C36"/>
      <c r="D36"/>
      <c r="E36" s="30"/>
      <c r="F36" s="28" t="str">
        <f t="shared" si="4"/>
        <v/>
      </c>
      <c r="G36" s="28" t="str">
        <f t="shared" si="5"/>
        <v/>
      </c>
      <c r="H36"/>
      <c r="I36"/>
      <c r="J36" s="41">
        <f t="shared" si="0"/>
        <v>0</v>
      </c>
      <c r="K36" s="41">
        <f t="shared" si="1"/>
        <v>0</v>
      </c>
      <c r="L36" s="41">
        <f t="shared" si="2"/>
        <v>0</v>
      </c>
      <c r="M36" s="41">
        <f t="shared" si="6"/>
        <v>0</v>
      </c>
      <c r="P36"/>
      <c r="Q36"/>
    </row>
    <row r="37" spans="1:17" x14ac:dyDescent="0.2">
      <c r="A37" s="27" t="str">
        <f t="shared" si="3"/>
        <v/>
      </c>
      <c r="B37"/>
      <c r="C37"/>
      <c r="D37"/>
      <c r="E37" s="30"/>
      <c r="F37" s="28" t="str">
        <f t="shared" si="4"/>
        <v/>
      </c>
      <c r="G37" s="28" t="str">
        <f t="shared" si="5"/>
        <v/>
      </c>
      <c r="H37"/>
      <c r="I37"/>
      <c r="J37" s="41">
        <f t="shared" si="0"/>
        <v>0</v>
      </c>
      <c r="K37" s="41">
        <f t="shared" si="1"/>
        <v>0</v>
      </c>
      <c r="L37" s="41">
        <f t="shared" si="2"/>
        <v>0</v>
      </c>
      <c r="M37" s="41">
        <f t="shared" si="6"/>
        <v>0</v>
      </c>
      <c r="P37"/>
      <c r="Q37"/>
    </row>
    <row r="38" spans="1:17" x14ac:dyDescent="0.2">
      <c r="A38" s="27" t="str">
        <f t="shared" si="3"/>
        <v/>
      </c>
      <c r="B38"/>
      <c r="C38"/>
      <c r="D38"/>
      <c r="E38" s="30"/>
      <c r="F38" s="28" t="str">
        <f t="shared" si="4"/>
        <v/>
      </c>
      <c r="G38" s="28" t="str">
        <f t="shared" si="5"/>
        <v/>
      </c>
      <c r="H38"/>
      <c r="I38"/>
      <c r="J38" s="41">
        <f t="shared" si="0"/>
        <v>0</v>
      </c>
      <c r="K38" s="41">
        <f t="shared" si="1"/>
        <v>0</v>
      </c>
      <c r="L38" s="41">
        <f t="shared" si="2"/>
        <v>0</v>
      </c>
      <c r="M38" s="41">
        <f t="shared" ref="M38:M61" si="7">SUM(K38:L38)</f>
        <v>0</v>
      </c>
      <c r="P38"/>
      <c r="Q38"/>
    </row>
    <row r="39" spans="1:17" x14ac:dyDescent="0.2">
      <c r="A39" s="27" t="str">
        <f t="shared" si="3"/>
        <v/>
      </c>
      <c r="B39"/>
      <c r="C39"/>
      <c r="D39"/>
      <c r="E39" s="30"/>
      <c r="F39" s="28" t="str">
        <f t="shared" si="4"/>
        <v/>
      </c>
      <c r="G39" s="28" t="str">
        <f t="shared" si="5"/>
        <v/>
      </c>
      <c r="H39"/>
      <c r="I39"/>
      <c r="J39" s="41">
        <f t="shared" si="0"/>
        <v>0</v>
      </c>
      <c r="K39" s="41">
        <f t="shared" si="1"/>
        <v>0</v>
      </c>
      <c r="L39" s="41">
        <f t="shared" si="2"/>
        <v>0</v>
      </c>
      <c r="M39" s="41">
        <f t="shared" si="7"/>
        <v>0</v>
      </c>
      <c r="P39"/>
      <c r="Q39"/>
    </row>
    <row r="40" spans="1:17" x14ac:dyDescent="0.2">
      <c r="A40" s="27" t="str">
        <f t="shared" si="3"/>
        <v/>
      </c>
      <c r="B40"/>
      <c r="C40"/>
      <c r="D40"/>
      <c r="E40" s="30"/>
      <c r="F40" s="28" t="str">
        <f t="shared" si="4"/>
        <v/>
      </c>
      <c r="G40" s="28" t="str">
        <f t="shared" si="5"/>
        <v/>
      </c>
      <c r="H40"/>
      <c r="I40"/>
      <c r="J40" s="41">
        <f t="shared" si="0"/>
        <v>0</v>
      </c>
      <c r="K40" s="41">
        <f t="shared" si="1"/>
        <v>0</v>
      </c>
      <c r="L40" s="41">
        <f t="shared" si="2"/>
        <v>0</v>
      </c>
      <c r="M40" s="41">
        <f t="shared" si="7"/>
        <v>0</v>
      </c>
      <c r="P40"/>
      <c r="Q40"/>
    </row>
    <row r="41" spans="1:17" x14ac:dyDescent="0.2">
      <c r="A41" s="27" t="str">
        <f t="shared" si="3"/>
        <v/>
      </c>
      <c r="B41"/>
      <c r="C41"/>
      <c r="D41"/>
      <c r="E41" s="30"/>
      <c r="F41" s="28" t="str">
        <f t="shared" si="4"/>
        <v/>
      </c>
      <c r="G41" s="28" t="str">
        <f t="shared" si="5"/>
        <v/>
      </c>
      <c r="H41"/>
      <c r="I41"/>
      <c r="J41" s="41">
        <f t="shared" si="0"/>
        <v>0</v>
      </c>
      <c r="K41" s="41">
        <f t="shared" si="1"/>
        <v>0</v>
      </c>
      <c r="L41" s="41">
        <f t="shared" si="2"/>
        <v>0</v>
      </c>
      <c r="M41" s="41">
        <f t="shared" si="7"/>
        <v>0</v>
      </c>
      <c r="P41"/>
      <c r="Q41"/>
    </row>
    <row r="42" spans="1:17" x14ac:dyDescent="0.2">
      <c r="A42" s="27" t="str">
        <f t="shared" si="3"/>
        <v/>
      </c>
      <c r="B42"/>
      <c r="C42"/>
      <c r="D42"/>
      <c r="E42" s="30"/>
      <c r="F42" s="28" t="str">
        <f t="shared" si="4"/>
        <v/>
      </c>
      <c r="G42" s="28" t="str">
        <f t="shared" si="5"/>
        <v/>
      </c>
      <c r="H42"/>
      <c r="I42"/>
      <c r="J42" s="41">
        <f t="shared" si="0"/>
        <v>0</v>
      </c>
      <c r="K42" s="41">
        <f t="shared" si="1"/>
        <v>0</v>
      </c>
      <c r="L42" s="41">
        <f t="shared" si="2"/>
        <v>0</v>
      </c>
      <c r="M42" s="41">
        <f t="shared" si="7"/>
        <v>0</v>
      </c>
      <c r="P42"/>
      <c r="Q42"/>
    </row>
    <row r="43" spans="1:17" x14ac:dyDescent="0.2">
      <c r="A43" s="27" t="str">
        <f t="shared" si="3"/>
        <v/>
      </c>
      <c r="B43"/>
      <c r="C43"/>
      <c r="D43"/>
      <c r="E43" s="30"/>
      <c r="F43" s="28" t="str">
        <f t="shared" si="4"/>
        <v/>
      </c>
      <c r="G43" s="28" t="str">
        <f t="shared" si="5"/>
        <v/>
      </c>
      <c r="H43"/>
      <c r="I43"/>
      <c r="J43" s="41">
        <f t="shared" si="0"/>
        <v>0</v>
      </c>
      <c r="K43" s="41">
        <f t="shared" si="1"/>
        <v>0</v>
      </c>
      <c r="L43" s="41">
        <f t="shared" si="2"/>
        <v>0</v>
      </c>
      <c r="M43" s="41">
        <f t="shared" si="7"/>
        <v>0</v>
      </c>
      <c r="P43"/>
      <c r="Q43"/>
    </row>
    <row r="44" spans="1:17" x14ac:dyDescent="0.2">
      <c r="A44" s="27" t="str">
        <f t="shared" si="3"/>
        <v/>
      </c>
      <c r="B44"/>
      <c r="C44"/>
      <c r="D44"/>
      <c r="E44" s="30"/>
      <c r="F44" s="28" t="str">
        <f t="shared" si="4"/>
        <v/>
      </c>
      <c r="G44" s="28" t="str">
        <f t="shared" si="5"/>
        <v/>
      </c>
      <c r="H44"/>
      <c r="I44"/>
      <c r="J44" s="41">
        <f t="shared" si="0"/>
        <v>0</v>
      </c>
      <c r="K44" s="41">
        <f t="shared" si="1"/>
        <v>0</v>
      </c>
      <c r="L44" s="41">
        <f t="shared" si="2"/>
        <v>0</v>
      </c>
      <c r="M44" s="41">
        <f t="shared" si="7"/>
        <v>0</v>
      </c>
      <c r="P44"/>
      <c r="Q44"/>
    </row>
    <row r="45" spans="1:17" x14ac:dyDescent="0.2">
      <c r="A45" s="27" t="str">
        <f t="shared" si="3"/>
        <v/>
      </c>
      <c r="B45"/>
      <c r="C45"/>
      <c r="D45"/>
      <c r="E45" s="30"/>
      <c r="F45" s="28" t="str">
        <f t="shared" si="4"/>
        <v/>
      </c>
      <c r="G45" s="28" t="str">
        <f t="shared" si="5"/>
        <v/>
      </c>
      <c r="H45"/>
      <c r="I45"/>
      <c r="J45" s="41">
        <f t="shared" si="0"/>
        <v>0</v>
      </c>
      <c r="K45" s="41">
        <f t="shared" si="1"/>
        <v>0</v>
      </c>
      <c r="L45" s="41">
        <f t="shared" si="2"/>
        <v>0</v>
      </c>
      <c r="M45" s="41">
        <f t="shared" si="7"/>
        <v>0</v>
      </c>
      <c r="P45"/>
      <c r="Q45"/>
    </row>
    <row r="46" spans="1:17" x14ac:dyDescent="0.2">
      <c r="A46" s="27" t="str">
        <f t="shared" si="3"/>
        <v/>
      </c>
      <c r="B46"/>
      <c r="C46"/>
      <c r="D46"/>
      <c r="E46" s="30"/>
      <c r="F46" s="28" t="str">
        <f t="shared" si="4"/>
        <v/>
      </c>
      <c r="G46" s="28" t="str">
        <f t="shared" si="5"/>
        <v/>
      </c>
      <c r="H46"/>
      <c r="I46"/>
      <c r="J46" s="41">
        <f t="shared" si="0"/>
        <v>0</v>
      </c>
      <c r="K46" s="41">
        <f t="shared" si="1"/>
        <v>0</v>
      </c>
      <c r="L46" s="41">
        <f t="shared" si="2"/>
        <v>0</v>
      </c>
      <c r="M46" s="41">
        <f t="shared" si="7"/>
        <v>0</v>
      </c>
      <c r="P46"/>
      <c r="Q46"/>
    </row>
    <row r="47" spans="1:17" x14ac:dyDescent="0.2">
      <c r="A47" s="27" t="str">
        <f t="shared" si="3"/>
        <v/>
      </c>
      <c r="B47"/>
      <c r="C47"/>
      <c r="D47"/>
      <c r="E47" s="30"/>
      <c r="F47" s="28" t="str">
        <f t="shared" si="4"/>
        <v/>
      </c>
      <c r="G47" s="28" t="str">
        <f t="shared" si="5"/>
        <v/>
      </c>
      <c r="H47" s="29"/>
      <c r="I47" s="41"/>
      <c r="J47" s="41">
        <f t="shared" si="0"/>
        <v>0</v>
      </c>
      <c r="K47" s="41">
        <f t="shared" si="1"/>
        <v>0</v>
      </c>
      <c r="L47" s="41">
        <f t="shared" si="2"/>
        <v>0</v>
      </c>
      <c r="M47" s="41">
        <f t="shared" si="7"/>
        <v>0</v>
      </c>
      <c r="P47"/>
      <c r="Q47"/>
    </row>
    <row r="48" spans="1:17" x14ac:dyDescent="0.2">
      <c r="A48" s="27" t="str">
        <f t="shared" si="3"/>
        <v/>
      </c>
      <c r="B48"/>
      <c r="C48"/>
      <c r="D48"/>
      <c r="E48" s="30"/>
      <c r="F48" s="28" t="str">
        <f t="shared" si="4"/>
        <v/>
      </c>
      <c r="G48" s="28" t="str">
        <f t="shared" si="5"/>
        <v/>
      </c>
      <c r="H48" s="29"/>
      <c r="I48" s="41"/>
      <c r="J48" s="41">
        <f t="shared" si="0"/>
        <v>0</v>
      </c>
      <c r="K48" s="41">
        <f t="shared" si="1"/>
        <v>0</v>
      </c>
      <c r="L48" s="41">
        <f t="shared" si="2"/>
        <v>0</v>
      </c>
      <c r="M48" s="41">
        <f t="shared" si="7"/>
        <v>0</v>
      </c>
      <c r="P48"/>
      <c r="Q48"/>
    </row>
    <row r="49" spans="1:17" x14ac:dyDescent="0.2">
      <c r="A49" s="27" t="str">
        <f t="shared" si="3"/>
        <v/>
      </c>
      <c r="B49"/>
      <c r="C49"/>
      <c r="D49"/>
      <c r="E49" s="30"/>
      <c r="F49" s="28" t="str">
        <f t="shared" si="4"/>
        <v/>
      </c>
      <c r="G49" s="28" t="str">
        <f t="shared" si="5"/>
        <v/>
      </c>
      <c r="H49" s="29"/>
      <c r="I49" s="41"/>
      <c r="J49" s="41">
        <f t="shared" si="0"/>
        <v>0</v>
      </c>
      <c r="K49" s="41">
        <f t="shared" si="1"/>
        <v>0</v>
      </c>
      <c r="L49" s="41">
        <f t="shared" si="2"/>
        <v>0</v>
      </c>
      <c r="M49" s="41">
        <f t="shared" si="7"/>
        <v>0</v>
      </c>
      <c r="P49"/>
      <c r="Q49"/>
    </row>
    <row r="50" spans="1:17" x14ac:dyDescent="0.2">
      <c r="A50" s="27" t="str">
        <f t="shared" si="3"/>
        <v/>
      </c>
      <c r="B50"/>
      <c r="C50"/>
      <c r="D50"/>
      <c r="E50" s="30"/>
      <c r="F50" s="28" t="str">
        <f t="shared" si="4"/>
        <v/>
      </c>
      <c r="G50" s="28" t="str">
        <f t="shared" si="5"/>
        <v/>
      </c>
      <c r="H50" s="29"/>
      <c r="I50" s="41"/>
      <c r="J50" s="41">
        <f t="shared" si="0"/>
        <v>0</v>
      </c>
      <c r="K50" s="41">
        <f t="shared" si="1"/>
        <v>0</v>
      </c>
      <c r="L50" s="41">
        <f t="shared" si="2"/>
        <v>0</v>
      </c>
      <c r="M50" s="41">
        <f t="shared" si="7"/>
        <v>0</v>
      </c>
      <c r="P50"/>
      <c r="Q50"/>
    </row>
    <row r="51" spans="1:17" x14ac:dyDescent="0.2">
      <c r="A51" s="27" t="str">
        <f t="shared" si="3"/>
        <v/>
      </c>
      <c r="B51"/>
      <c r="C51"/>
      <c r="D51"/>
      <c r="E51" s="30"/>
      <c r="F51" s="28" t="str">
        <f t="shared" si="4"/>
        <v/>
      </c>
      <c r="G51" s="28" t="str">
        <f t="shared" si="5"/>
        <v/>
      </c>
      <c r="H51" s="29"/>
      <c r="I51" s="41"/>
      <c r="J51" s="41">
        <f t="shared" si="0"/>
        <v>0</v>
      </c>
      <c r="K51" s="41">
        <f t="shared" si="1"/>
        <v>0</v>
      </c>
      <c r="L51" s="41">
        <f t="shared" si="2"/>
        <v>0</v>
      </c>
      <c r="M51" s="41">
        <f t="shared" si="7"/>
        <v>0</v>
      </c>
      <c r="P51"/>
      <c r="Q51"/>
    </row>
    <row r="52" spans="1:17" x14ac:dyDescent="0.2">
      <c r="A52" s="27" t="str">
        <f t="shared" si="3"/>
        <v/>
      </c>
      <c r="B52"/>
      <c r="C52"/>
      <c r="D52"/>
      <c r="E52" s="30"/>
      <c r="F52" s="28" t="str">
        <f t="shared" si="4"/>
        <v/>
      </c>
      <c r="G52" s="28" t="str">
        <f t="shared" si="5"/>
        <v/>
      </c>
      <c r="H52" s="29"/>
      <c r="I52" s="41"/>
      <c r="J52" s="41">
        <f t="shared" si="0"/>
        <v>0</v>
      </c>
      <c r="K52" s="41">
        <f t="shared" si="1"/>
        <v>0</v>
      </c>
      <c r="L52" s="41">
        <f t="shared" si="2"/>
        <v>0</v>
      </c>
      <c r="M52" s="41">
        <f t="shared" si="7"/>
        <v>0</v>
      </c>
      <c r="P52"/>
      <c r="Q52"/>
    </row>
    <row r="53" spans="1:17" x14ac:dyDescent="0.2">
      <c r="A53" s="27" t="str">
        <f t="shared" si="3"/>
        <v/>
      </c>
      <c r="B53"/>
      <c r="C53"/>
      <c r="D53"/>
      <c r="E53" s="30"/>
      <c r="F53" s="28" t="str">
        <f t="shared" si="4"/>
        <v/>
      </c>
      <c r="G53" s="28" t="str">
        <f t="shared" si="5"/>
        <v/>
      </c>
      <c r="H53" s="29"/>
      <c r="I53" s="41"/>
      <c r="J53" s="41">
        <f t="shared" si="0"/>
        <v>0</v>
      </c>
      <c r="K53" s="41">
        <f t="shared" si="1"/>
        <v>0</v>
      </c>
      <c r="L53" s="41">
        <f t="shared" si="2"/>
        <v>0</v>
      </c>
      <c r="M53" s="41">
        <f t="shared" si="7"/>
        <v>0</v>
      </c>
      <c r="P53"/>
      <c r="Q53"/>
    </row>
    <row r="54" spans="1:17" x14ac:dyDescent="0.2">
      <c r="A54" s="27" t="str">
        <f t="shared" si="3"/>
        <v/>
      </c>
      <c r="B54"/>
      <c r="C54"/>
      <c r="D54"/>
      <c r="E54" s="30"/>
      <c r="F54" s="28" t="str">
        <f t="shared" si="4"/>
        <v/>
      </c>
      <c r="G54" s="28" t="str">
        <f t="shared" si="5"/>
        <v/>
      </c>
      <c r="H54" s="29"/>
      <c r="I54" s="41"/>
      <c r="J54" s="41">
        <f t="shared" si="0"/>
        <v>0</v>
      </c>
      <c r="K54" s="41">
        <f t="shared" si="1"/>
        <v>0</v>
      </c>
      <c r="L54" s="41">
        <f t="shared" si="2"/>
        <v>0</v>
      </c>
      <c r="M54" s="41">
        <f t="shared" si="7"/>
        <v>0</v>
      </c>
      <c r="P54"/>
      <c r="Q54"/>
    </row>
    <row r="55" spans="1:17" x14ac:dyDescent="0.2">
      <c r="A55" s="27" t="str">
        <f t="shared" si="3"/>
        <v/>
      </c>
      <c r="B55"/>
      <c r="C55"/>
      <c r="D55"/>
      <c r="E55" s="30"/>
      <c r="F55" s="28" t="str">
        <f t="shared" si="4"/>
        <v/>
      </c>
      <c r="G55" s="28" t="str">
        <f t="shared" si="5"/>
        <v/>
      </c>
      <c r="H55" s="29"/>
      <c r="I55" s="41"/>
      <c r="J55" s="41">
        <f t="shared" si="0"/>
        <v>0</v>
      </c>
      <c r="K55" s="41">
        <f t="shared" si="1"/>
        <v>0</v>
      </c>
      <c r="L55" s="41">
        <f t="shared" si="2"/>
        <v>0</v>
      </c>
      <c r="M55" s="41">
        <f t="shared" si="7"/>
        <v>0</v>
      </c>
      <c r="P55"/>
      <c r="Q55"/>
    </row>
    <row r="56" spans="1:17" x14ac:dyDescent="0.2">
      <c r="A56" s="27" t="str">
        <f t="shared" si="3"/>
        <v/>
      </c>
      <c r="B56"/>
      <c r="C56"/>
      <c r="D56"/>
      <c r="E56" s="30"/>
      <c r="F56" s="28" t="str">
        <f t="shared" si="4"/>
        <v/>
      </c>
      <c r="G56" s="28" t="str">
        <f t="shared" si="5"/>
        <v/>
      </c>
      <c r="H56" s="29"/>
      <c r="I56" s="41"/>
      <c r="J56" s="41">
        <f t="shared" si="0"/>
        <v>0</v>
      </c>
      <c r="K56" s="41">
        <f t="shared" si="1"/>
        <v>0</v>
      </c>
      <c r="L56" s="41">
        <f t="shared" si="2"/>
        <v>0</v>
      </c>
      <c r="M56" s="41">
        <f t="shared" si="7"/>
        <v>0</v>
      </c>
      <c r="P56"/>
      <c r="Q56"/>
    </row>
    <row r="57" spans="1:17" x14ac:dyDescent="0.2">
      <c r="A57" s="27" t="str">
        <f t="shared" si="3"/>
        <v/>
      </c>
      <c r="B57"/>
      <c r="C57"/>
      <c r="D57"/>
      <c r="E57" s="30"/>
      <c r="F57" s="28" t="str">
        <f t="shared" si="4"/>
        <v/>
      </c>
      <c r="G57" s="28" t="str">
        <f t="shared" si="5"/>
        <v/>
      </c>
      <c r="H57" s="29"/>
      <c r="I57" s="41"/>
      <c r="J57" s="41">
        <f t="shared" si="0"/>
        <v>0</v>
      </c>
      <c r="K57" s="41">
        <f t="shared" si="1"/>
        <v>0</v>
      </c>
      <c r="L57" s="41">
        <f t="shared" si="2"/>
        <v>0</v>
      </c>
      <c r="M57" s="41">
        <f t="shared" si="7"/>
        <v>0</v>
      </c>
      <c r="P57"/>
      <c r="Q57"/>
    </row>
    <row r="58" spans="1:17" x14ac:dyDescent="0.2">
      <c r="A58" s="27" t="str">
        <f t="shared" si="3"/>
        <v/>
      </c>
      <c r="B58"/>
      <c r="C58"/>
      <c r="D58"/>
      <c r="E58" s="30"/>
      <c r="F58" s="28" t="str">
        <f t="shared" si="4"/>
        <v/>
      </c>
      <c r="G58" s="28" t="str">
        <f t="shared" si="5"/>
        <v/>
      </c>
      <c r="H58" s="29"/>
      <c r="I58" s="41"/>
      <c r="J58" s="41">
        <f t="shared" si="0"/>
        <v>0</v>
      </c>
      <c r="K58" s="41">
        <f t="shared" si="1"/>
        <v>0</v>
      </c>
      <c r="L58" s="41">
        <f t="shared" si="2"/>
        <v>0</v>
      </c>
      <c r="M58" s="41">
        <f t="shared" si="7"/>
        <v>0</v>
      </c>
      <c r="P58"/>
      <c r="Q58"/>
    </row>
    <row r="59" spans="1:17" x14ac:dyDescent="0.2">
      <c r="A59" s="27" t="str">
        <f t="shared" si="3"/>
        <v/>
      </c>
      <c r="B59"/>
      <c r="C59"/>
      <c r="D59"/>
      <c r="E59" s="30"/>
      <c r="F59" s="28" t="str">
        <f t="shared" si="4"/>
        <v/>
      </c>
      <c r="G59" s="28" t="str">
        <f t="shared" si="5"/>
        <v/>
      </c>
      <c r="H59" s="29"/>
      <c r="I59" s="41"/>
      <c r="J59" s="41">
        <f t="shared" si="0"/>
        <v>0</v>
      </c>
      <c r="K59" s="41">
        <f t="shared" si="1"/>
        <v>0</v>
      </c>
      <c r="L59" s="41">
        <f t="shared" si="2"/>
        <v>0</v>
      </c>
      <c r="M59" s="41">
        <f t="shared" si="7"/>
        <v>0</v>
      </c>
      <c r="P59"/>
      <c r="Q59"/>
    </row>
    <row r="60" spans="1:17" x14ac:dyDescent="0.2">
      <c r="A60" s="27" t="str">
        <f t="shared" si="3"/>
        <v/>
      </c>
      <c r="B60"/>
      <c r="C60"/>
      <c r="D60"/>
      <c r="E60" s="30"/>
      <c r="F60" s="28" t="str">
        <f t="shared" si="4"/>
        <v/>
      </c>
      <c r="G60" s="28" t="str">
        <f t="shared" si="5"/>
        <v/>
      </c>
      <c r="H60" s="29"/>
      <c r="I60" s="41"/>
      <c r="J60" s="41">
        <f t="shared" si="0"/>
        <v>0</v>
      </c>
      <c r="K60" s="41">
        <f t="shared" si="1"/>
        <v>0</v>
      </c>
      <c r="L60" s="41">
        <f t="shared" si="2"/>
        <v>0</v>
      </c>
      <c r="M60" s="41">
        <f t="shared" si="7"/>
        <v>0</v>
      </c>
      <c r="P60"/>
      <c r="Q60"/>
    </row>
    <row r="61" spans="1:17" x14ac:dyDescent="0.2">
      <c r="A61" s="27" t="str">
        <f t="shared" si="3"/>
        <v/>
      </c>
      <c r="B61"/>
      <c r="C61"/>
      <c r="D61"/>
      <c r="E61" s="30"/>
      <c r="F61" s="28" t="str">
        <f t="shared" si="4"/>
        <v/>
      </c>
      <c r="G61" s="28" t="str">
        <f t="shared" si="5"/>
        <v/>
      </c>
      <c r="H61" s="29"/>
      <c r="I61" s="41"/>
      <c r="J61" s="41">
        <f t="shared" si="0"/>
        <v>0</v>
      </c>
      <c r="K61" s="41">
        <f t="shared" si="1"/>
        <v>0</v>
      </c>
      <c r="L61" s="41">
        <f t="shared" si="2"/>
        <v>0</v>
      </c>
      <c r="M61" s="41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20" priority="2" operator="greaterThan">
      <formula>0</formula>
    </cfRule>
  </conditionalFormatting>
  <conditionalFormatting sqref="K38:M61">
    <cfRule type="cellIs" dxfId="19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87AA8F-BEB4-4EF3-861C-D1EC7C8E94EA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e52aef04-3f90-49cb-be3c-2553c2c76af2"/>
    <ds:schemaRef ds:uri="http://purl.org/dc/dcmitype/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LISTADOS</vt:lpstr>
      <vt:lpstr>Hoja1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2025-06-20T06:13:20Z</cp:lastPrinted>
  <dcterms:created xsi:type="dcterms:W3CDTF">2009-05-25T17:00:59Z</dcterms:created>
  <dcterms:modified xsi:type="dcterms:W3CDTF">2025-06-20T06:13:28Z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